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mc:AlternateContent xmlns:mc="http://schemas.openxmlformats.org/markup-compatibility/2006">
    <mc:Choice Requires="x15">
      <x15ac:absPath xmlns:x15ac="http://schemas.microsoft.com/office/spreadsheetml/2010/11/ac" url="https://mapfrecorp.sharepoint.com/sites/GO365SPOFDAFDAES-FundacionDDpt/FM/FSE/08. PROCESOS Y PROCEDIMIENTOS/07. GESTION DE RIESGOS/7.1. EVALUACION DE RIESGOS/MODELOS UAFSE/"/>
    </mc:Choice>
  </mc:AlternateContent>
  <xr:revisionPtr revIDLastSave="0" documentId="8_{BE8AB463-0B68-4C47-94D4-6265977A6B8D}" xr6:coauthVersionLast="47" xr6:coauthVersionMax="47" xr10:uidLastSave="{00000000-0000-0000-0000-000000000000}"/>
  <bookViews>
    <workbookView xWindow="-120" yWindow="-120" windowWidth="29040" windowHeight="15720" tabRatio="800" firstSheet="9" activeTab="9" xr2:uid="{9EBEFB73-9D78-42B7-AB08-69CC87212F4C}"/>
  </bookViews>
  <sheets>
    <sheet name="INSTRUCCIONES" sheetId="10" r:id="rId1"/>
    <sheet name="SUBVENCIONES" sheetId="1" r:id="rId2"/>
    <sheet name="CONTRATACIÓN" sheetId="3" r:id="rId3"/>
    <sheet name="MEDIOS PROPIOS" sheetId="4" r:id="rId4"/>
    <sheet name="ENCARGO A MEDIO PROPIO" sheetId="5" r:id="rId5"/>
    <sheet name="ENCOMIENDA DE GESTIÓN" sheetId="6" r:id="rId6"/>
    <sheet name="CONVENIOS" sheetId="7" r:id="rId7"/>
    <sheet name="CONCIERTOS" sheetId="8" r:id="rId8"/>
    <sheet name="INFORMES" sheetId="9" r:id="rId9"/>
    <sheet name="RESULTADO CRUCE MATRICES" sheetId="1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8" l="1"/>
  <c r="L24" i="8"/>
  <c r="L23" i="8"/>
  <c r="L20" i="8"/>
  <c r="L17" i="8"/>
  <c r="L16" i="8"/>
  <c r="L30" i="8"/>
  <c r="L32" i="8" s="1"/>
  <c r="L27" i="8"/>
  <c r="K27" i="8"/>
  <c r="K25" i="8"/>
  <c r="K24" i="8"/>
  <c r="K23" i="8"/>
  <c r="K20" i="8"/>
  <c r="K17" i="8"/>
  <c r="K16" i="8"/>
  <c r="J27" i="8"/>
  <c r="J25" i="8"/>
  <c r="J24" i="8"/>
  <c r="J23" i="8"/>
  <c r="J20" i="8"/>
  <c r="J17" i="8"/>
  <c r="J16" i="8"/>
  <c r="L24" i="7"/>
  <c r="L23" i="7"/>
  <c r="L22" i="7"/>
  <c r="L20" i="7"/>
  <c r="L18" i="7"/>
  <c r="L16" i="7"/>
  <c r="K24" i="7"/>
  <c r="K23" i="7"/>
  <c r="K22" i="7"/>
  <c r="K20" i="7"/>
  <c r="K18" i="7"/>
  <c r="K16" i="7"/>
  <c r="J24" i="7"/>
  <c r="J23" i="7"/>
  <c r="J22" i="7"/>
  <c r="J20" i="7"/>
  <c r="J18" i="7"/>
  <c r="J16" i="7"/>
  <c r="L27" i="7"/>
  <c r="L29" i="7" s="1"/>
  <c r="L30" i="6"/>
  <c r="L32" i="6" s="1"/>
  <c r="L27" i="6"/>
  <c r="L24" i="6"/>
  <c r="L22" i="6"/>
  <c r="L20" i="6"/>
  <c r="L19" i="6"/>
  <c r="L18" i="6"/>
  <c r="L16" i="6"/>
  <c r="K27" i="6"/>
  <c r="K24" i="6"/>
  <c r="K22" i="6"/>
  <c r="K20" i="6"/>
  <c r="K19" i="6"/>
  <c r="K18" i="6"/>
  <c r="K16" i="6"/>
  <c r="J27" i="6"/>
  <c r="J24" i="6"/>
  <c r="J22" i="6"/>
  <c r="J20" i="6"/>
  <c r="J19" i="6"/>
  <c r="J18" i="6"/>
  <c r="J16" i="6"/>
  <c r="L32" i="5"/>
  <c r="L28" i="5"/>
  <c r="L25" i="5"/>
  <c r="L23" i="5"/>
  <c r="L21" i="5"/>
  <c r="L19" i="5"/>
  <c r="L18" i="5"/>
  <c r="L17" i="5"/>
  <c r="L15" i="5"/>
  <c r="L35" i="5"/>
  <c r="L37" i="5" s="1"/>
  <c r="K32" i="5"/>
  <c r="K28" i="5"/>
  <c r="K25" i="5"/>
  <c r="K23" i="5"/>
  <c r="K21" i="5"/>
  <c r="K19" i="5"/>
  <c r="K18" i="5"/>
  <c r="K17" i="5"/>
  <c r="K15" i="5"/>
  <c r="J32" i="5"/>
  <c r="J28" i="5"/>
  <c r="J25" i="5"/>
  <c r="J23" i="5"/>
  <c r="J21" i="5"/>
  <c r="J19" i="5"/>
  <c r="J18" i="5"/>
  <c r="J17" i="5"/>
  <c r="J15" i="5"/>
  <c r="L30" i="4"/>
  <c r="L29" i="4"/>
  <c r="L28" i="4"/>
  <c r="L25" i="4"/>
  <c r="L24" i="4"/>
  <c r="L22" i="4"/>
  <c r="L19" i="4"/>
  <c r="L15" i="4"/>
  <c r="K25" i="4"/>
  <c r="K24" i="4"/>
  <c r="K22" i="4"/>
  <c r="K19" i="4"/>
  <c r="K15" i="4"/>
  <c r="J25" i="4"/>
  <c r="J24" i="4"/>
  <c r="J22" i="4"/>
  <c r="J19" i="4"/>
  <c r="J15" i="4"/>
  <c r="L28" i="3"/>
  <c r="K28" i="3"/>
  <c r="L38" i="3"/>
  <c r="K38" i="3"/>
  <c r="L44" i="3"/>
  <c r="K44" i="3"/>
  <c r="L48" i="3"/>
  <c r="K48" i="3"/>
  <c r="L52" i="3"/>
  <c r="K52" i="3"/>
  <c r="L53" i="3"/>
  <c r="K53" i="3"/>
  <c r="L56" i="3"/>
  <c r="L58" i="3" s="1"/>
  <c r="J53" i="3"/>
  <c r="J52" i="3"/>
  <c r="J48" i="3"/>
  <c r="J44" i="3"/>
  <c r="J38" i="3"/>
  <c r="J28" i="3"/>
  <c r="J23" i="3"/>
  <c r="K23" i="3"/>
  <c r="L23" i="3"/>
  <c r="L15" i="3"/>
  <c r="K15" i="3"/>
  <c r="J15" i="3"/>
  <c r="L34" i="1"/>
  <c r="L22" i="1"/>
  <c r="L23" i="1"/>
  <c r="L24" i="1"/>
  <c r="L25" i="1"/>
  <c r="L30" i="1"/>
  <c r="L31" i="1"/>
  <c r="K31" i="1"/>
  <c r="K30" i="1"/>
  <c r="K25" i="1"/>
  <c r="K24" i="1"/>
  <c r="K23" i="1"/>
  <c r="K22" i="1"/>
  <c r="J31" i="1"/>
  <c r="J30" i="1"/>
  <c r="J25" i="1"/>
  <c r="J24" i="1"/>
  <c r="J23" i="1"/>
  <c r="J22" i="1"/>
  <c r="L15" i="1"/>
  <c r="K15" i="1"/>
  <c r="J15" i="1"/>
  <c r="L20" i="1"/>
  <c r="K20" i="1"/>
  <c r="J20" i="1"/>
  <c r="L36" i="1" l="1"/>
  <c r="L36" i="5"/>
  <c r="L31" i="6"/>
  <c r="L28" i="7"/>
  <c r="L31" i="8"/>
  <c r="L57" i="3" l="1"/>
  <c r="L35" i="1"/>
  <c r="N29" i="8"/>
  <c r="N27" i="8"/>
  <c r="N26" i="8"/>
  <c r="N25" i="8"/>
  <c r="N22" i="8"/>
  <c r="N21" i="8"/>
  <c r="N20" i="8"/>
  <c r="N19" i="8"/>
  <c r="N18" i="8"/>
  <c r="N17" i="8"/>
  <c r="N16" i="8"/>
  <c r="N26" i="7"/>
  <c r="N24" i="7"/>
  <c r="N22" i="7"/>
  <c r="N19" i="7"/>
  <c r="N18" i="7"/>
  <c r="N17" i="7"/>
  <c r="N16" i="7"/>
  <c r="N34" i="5"/>
  <c r="N29" i="6"/>
  <c r="N27" i="6"/>
  <c r="N32" i="5"/>
  <c r="N20" i="6"/>
  <c r="N21" i="5"/>
  <c r="N27" i="4"/>
  <c r="N25" i="4"/>
  <c r="N23" i="4"/>
  <c r="N22" i="4"/>
  <c r="N20" i="4"/>
  <c r="N17" i="4"/>
  <c r="N16" i="4"/>
  <c r="N15" i="4"/>
  <c r="N55" i="3"/>
  <c r="N53" i="3"/>
  <c r="N47" i="3"/>
  <c r="N45" i="3"/>
  <c r="N44" i="3"/>
  <c r="N27" i="3"/>
  <c r="N26" i="3"/>
  <c r="N25" i="3"/>
  <c r="N24" i="3"/>
  <c r="N23" i="3"/>
  <c r="N22" i="3"/>
  <c r="N21" i="3"/>
  <c r="N19" i="3"/>
  <c r="N17" i="3"/>
  <c r="N16" i="3"/>
  <c r="N15" i="3"/>
  <c r="N33" i="1" l="1"/>
  <c r="N31" i="1"/>
  <c r="N27" i="1"/>
  <c r="N25" i="1"/>
  <c r="N24" i="1"/>
  <c r="N23" i="1"/>
  <c r="N22" i="1"/>
  <c r="N21" i="1"/>
  <c r="N20" i="1"/>
  <c r="N18" i="1"/>
  <c r="N16" i="1"/>
  <c r="E8" i="9" l="1"/>
  <c r="E7" i="9"/>
  <c r="E9" i="9" l="1"/>
  <c r="E43" i="9"/>
  <c r="N28" i="8"/>
  <c r="N24" i="8"/>
  <c r="N23" i="8"/>
  <c r="E52" i="9" l="1"/>
  <c r="E59" i="9"/>
  <c r="E51" i="9" l="1"/>
  <c r="N25" i="7"/>
  <c r="N23" i="7"/>
  <c r="N21" i="7"/>
  <c r="N20" i="7"/>
  <c r="E44" i="9"/>
  <c r="N28" i="6"/>
  <c r="N26" i="6"/>
  <c r="N25" i="6"/>
  <c r="N23" i="6"/>
  <c r="N24" i="6"/>
  <c r="N22" i="6"/>
  <c r="N21" i="6"/>
  <c r="N19" i="6"/>
  <c r="N18" i="6"/>
  <c r="N17" i="6"/>
  <c r="N16" i="6"/>
  <c r="E42" i="9" l="1"/>
  <c r="N33" i="5" l="1"/>
  <c r="N31" i="5"/>
  <c r="N30" i="5"/>
  <c r="N29" i="5"/>
  <c r="N28" i="5"/>
  <c r="N27" i="5"/>
  <c r="N26" i="5"/>
  <c r="N25" i="5"/>
  <c r="N24" i="5"/>
  <c r="N23" i="5"/>
  <c r="N22" i="5"/>
  <c r="N20" i="5"/>
  <c r="N19" i="5"/>
  <c r="N18" i="5"/>
  <c r="N17" i="5"/>
  <c r="N16" i="5"/>
  <c r="N15" i="5"/>
  <c r="N26" i="4"/>
  <c r="N21" i="4"/>
  <c r="N24" i="4"/>
  <c r="N19" i="4"/>
  <c r="N18" i="4"/>
  <c r="N54" i="3"/>
  <c r="N52" i="3"/>
  <c r="N48" i="3"/>
  <c r="N49" i="3"/>
  <c r="N50" i="3"/>
  <c r="N51" i="3"/>
  <c r="N46" i="3"/>
  <c r="N43" i="3"/>
  <c r="N42" i="3"/>
  <c r="N41" i="3"/>
  <c r="N40" i="3"/>
  <c r="N39" i="3"/>
  <c r="N38" i="3"/>
  <c r="N37" i="3"/>
  <c r="N36" i="3"/>
  <c r="N35" i="3"/>
  <c r="N34" i="3"/>
  <c r="N33" i="3"/>
  <c r="N32" i="3"/>
  <c r="N31" i="3"/>
  <c r="N30" i="3"/>
  <c r="N29" i="3"/>
  <c r="N28" i="3"/>
  <c r="N20" i="3"/>
  <c r="N18" i="3"/>
  <c r="N32" i="1"/>
  <c r="N29" i="1"/>
  <c r="N28" i="1"/>
  <c r="N30" i="1"/>
  <c r="N26" i="1"/>
  <c r="N19" i="1"/>
  <c r="N17" i="1"/>
  <c r="N15" i="1"/>
  <c r="N34" i="1" l="1"/>
  <c r="E48" i="9"/>
  <c r="E57" i="9" l="1"/>
  <c r="E58" i="9" l="1"/>
  <c r="E54" i="9"/>
  <c r="E53" i="9"/>
  <c r="E56" i="9" l="1"/>
  <c r="E55" i="9"/>
  <c r="N30" i="8"/>
  <c r="N27" i="7"/>
  <c r="N30" i="6"/>
  <c r="N35" i="5"/>
  <c r="N28" i="4"/>
  <c r="N56" i="3"/>
  <c r="I30" i="6" l="1"/>
  <c r="E38" i="9"/>
  <c r="E40" i="9"/>
  <c r="I35" i="5"/>
  <c r="E35" i="9"/>
  <c r="E36" i="9"/>
  <c r="E34" i="9"/>
  <c r="E30" i="9"/>
  <c r="E28" i="9"/>
  <c r="I28" i="4"/>
  <c r="E20" i="9"/>
  <c r="E17" i="9"/>
  <c r="E16" i="9"/>
  <c r="E14" i="9"/>
  <c r="E4" i="9"/>
  <c r="E5" i="9"/>
  <c r="E19" i="9" l="1"/>
  <c r="E10" i="9"/>
  <c r="E18" i="9"/>
  <c r="E45" i="9"/>
  <c r="E32" i="9"/>
  <c r="E13" i="9"/>
  <c r="E15" i="9"/>
  <c r="E49" i="9"/>
  <c r="E33" i="9"/>
  <c r="E31" i="9"/>
  <c r="E22" i="9"/>
  <c r="E50" i="9"/>
  <c r="E47" i="9"/>
  <c r="E46" i="9"/>
  <c r="E41" i="9"/>
  <c r="E24" i="9"/>
  <c r="E23" i="9"/>
  <c r="E11" i="9"/>
  <c r="E26" i="9"/>
  <c r="E29" i="9"/>
  <c r="E60" i="9"/>
  <c r="E39" i="9"/>
  <c r="E6" i="9" l="1"/>
  <c r="E37" i="9"/>
  <c r="E25" i="9"/>
  <c r="E12" i="9" l="1"/>
  <c r="E21" i="9"/>
  <c r="E27" i="9"/>
</calcChain>
</file>

<file path=xl/sharedStrings.xml><?xml version="1.0" encoding="utf-8"?>
<sst xmlns="http://schemas.openxmlformats.org/spreadsheetml/2006/main" count="764" uniqueCount="409">
  <si>
    <t>Instrucciones de uso</t>
  </si>
  <si>
    <t>Introducción</t>
  </si>
  <si>
    <t>La matriz Expost de riesgos diseñada se ha estructurado de la siguiente forma:</t>
  </si>
  <si>
    <r>
      <t xml:space="preserve">1. Por </t>
    </r>
    <r>
      <rPr>
        <b/>
        <sz val="12"/>
        <rFont val="Aptos Narrow"/>
        <family val="2"/>
        <scheme val="minor"/>
      </rPr>
      <t>Método de Gestión</t>
    </r>
    <r>
      <rPr>
        <sz val="12"/>
        <rFont val="Aptos Narrow"/>
        <family val="2"/>
        <scheme val="minor"/>
      </rPr>
      <t xml:space="preserve">: </t>
    </r>
    <r>
      <rPr>
        <b/>
        <sz val="12"/>
        <rFont val="Aptos Narrow"/>
        <family val="2"/>
        <scheme val="minor"/>
      </rPr>
      <t>Subvenciones</t>
    </r>
    <r>
      <rPr>
        <sz val="12"/>
        <rFont val="Aptos Narrow"/>
        <family val="2"/>
        <scheme val="minor"/>
      </rPr>
      <t xml:space="preserve">; </t>
    </r>
    <r>
      <rPr>
        <b/>
        <sz val="12"/>
        <rFont val="Aptos Narrow"/>
        <family val="2"/>
        <scheme val="minor"/>
      </rPr>
      <t>Contratación</t>
    </r>
    <r>
      <rPr>
        <sz val="12"/>
        <rFont val="Aptos Narrow"/>
        <family val="2"/>
        <scheme val="minor"/>
      </rPr>
      <t xml:space="preserve"> y </t>
    </r>
    <r>
      <rPr>
        <b/>
        <sz val="12"/>
        <rFont val="Aptos Narrow"/>
        <family val="2"/>
        <scheme val="minor"/>
      </rPr>
      <t>Gestión Directa</t>
    </r>
    <r>
      <rPr>
        <sz val="12"/>
        <rFont val="Aptos Narrow"/>
        <family val="2"/>
        <scheme val="minor"/>
      </rPr>
      <t xml:space="preserve"> (</t>
    </r>
    <r>
      <rPr>
        <b/>
        <sz val="12"/>
        <rFont val="Aptos Narrow"/>
        <family val="2"/>
        <scheme val="minor"/>
      </rPr>
      <t>Medios Propios; Encargo a Medio Propio; Encomiendas</t>
    </r>
    <r>
      <rPr>
        <sz val="12"/>
        <rFont val="Aptos Narrow"/>
        <family val="2"/>
        <scheme val="minor"/>
      </rPr>
      <t xml:space="preserve">; </t>
    </r>
    <r>
      <rPr>
        <b/>
        <sz val="12"/>
        <rFont val="Aptos Narrow"/>
        <family val="2"/>
        <scheme val="minor"/>
      </rPr>
      <t>Convenios</t>
    </r>
    <r>
      <rPr>
        <sz val="12"/>
        <rFont val="Aptos Narrow"/>
        <family val="2"/>
        <scheme val="minor"/>
      </rPr>
      <t xml:space="preserve"> y </t>
    </r>
    <r>
      <rPr>
        <b/>
        <sz val="12"/>
        <rFont val="Aptos Narrow"/>
        <family val="2"/>
        <scheme val="minor"/>
      </rPr>
      <t>Conciertos</t>
    </r>
    <r>
      <rPr>
        <sz val="12"/>
        <rFont val="Aptos Narrow"/>
        <family val="2"/>
        <scheme val="minor"/>
      </rPr>
      <t>).</t>
    </r>
  </si>
  <si>
    <r>
      <t xml:space="preserve">2. Para cada </t>
    </r>
    <r>
      <rPr>
        <b/>
        <sz val="12"/>
        <color theme="1"/>
        <rFont val="Aptos Narrow"/>
        <family val="2"/>
        <scheme val="minor"/>
      </rPr>
      <t>Método de Gestión</t>
    </r>
    <r>
      <rPr>
        <sz val="12"/>
        <color theme="1"/>
        <rFont val="Aptos Narrow"/>
        <family val="2"/>
        <scheme val="minor"/>
      </rPr>
      <t>, se han estructurado los riesgos por banderas, grados de materialización y puntuación total bruta.</t>
    </r>
  </si>
  <si>
    <t>Definiciones</t>
  </si>
  <si>
    <t>En la matriz nos encontramos con los siguientes conceptos:</t>
  </si>
  <si>
    <t>Riesgo</t>
  </si>
  <si>
    <t>Contratiempo/evento adverso, junto con sus consecuencias negativas asociadas.</t>
  </si>
  <si>
    <t>"Bandera roja"</t>
  </si>
  <si>
    <t>Señal de alarma. Indicador de la posibilidad que pueda existir un riesgo de fraude. Se establecen 3 tipos de banderas rojas:</t>
  </si>
  <si>
    <t>"Bandera roja ordinaria"</t>
  </si>
  <si>
    <t>Bandera cuya materialización no tiene un efecto contaminante ni sobre el riesgo asociado ni sobre todo el método de gestión evaluado. Su materialización incrementa el nivel de riesgo de forma regular.</t>
  </si>
  <si>
    <t>"Bandera roja dominante"</t>
  </si>
  <si>
    <t>Bandera cuya materialización tiene un impacto negativo o contaminante sobre el riesgo al que está asociada. Su materialización incrementa el nivel de riesgo en mayor medida que la materialización de una bandera ordinaria.</t>
  </si>
  <si>
    <t>"Bandera roja excluyente"</t>
  </si>
  <si>
    <r>
      <t xml:space="preserve">Bandera cuya materialización tiene un impacto negativo en la solicitud de reembolso o en la presentación de operaciones y/o proyectos que se vaya a realizar. Su materialización </t>
    </r>
    <r>
      <rPr>
        <b/>
        <u/>
        <sz val="12"/>
        <color theme="1"/>
        <rFont val="Aptos Narrow"/>
        <family val="2"/>
        <scheme val="minor"/>
      </rPr>
      <t>impide</t>
    </r>
    <r>
      <rPr>
        <sz val="12"/>
        <color theme="1"/>
        <rFont val="Aptos Narrow"/>
        <family val="2"/>
        <scheme val="minor"/>
      </rPr>
      <t xml:space="preserve"> que pueda continuarse con la presentación de gasto.</t>
    </r>
  </si>
  <si>
    <t>Materialización de la bandera</t>
  </si>
  <si>
    <t>Grado de materialización de las banderas rojas asociadas a los riesgos:</t>
  </si>
  <si>
    <t>Puntuación de 0 a 2</t>
  </si>
  <si>
    <t>0 = la bandera no se ha materializado</t>
  </si>
  <si>
    <t>1 = la bandera se ha materializado parcialmente</t>
  </si>
  <si>
    <t>2 = la bandera se ha materializado totalmente</t>
  </si>
  <si>
    <r>
      <t xml:space="preserve">La materialización de las </t>
    </r>
    <r>
      <rPr>
        <b/>
        <sz val="12"/>
        <color theme="1"/>
        <rFont val="Aptos Narrow"/>
        <family val="2"/>
        <scheme val="minor"/>
      </rPr>
      <t>banderas excluyentes</t>
    </r>
    <r>
      <rPr>
        <sz val="12"/>
        <color theme="1"/>
        <rFont val="Aptos Narrow"/>
        <family val="2"/>
        <scheme val="minor"/>
      </rPr>
      <t xml:space="preserve"> sólo se contempla de forma </t>
    </r>
    <r>
      <rPr>
        <b/>
        <sz val="12"/>
        <color theme="1"/>
        <rFont val="Aptos Narrow"/>
        <family val="2"/>
        <scheme val="minor"/>
      </rPr>
      <t>total (2)</t>
    </r>
    <r>
      <rPr>
        <sz val="12"/>
        <color theme="1"/>
        <rFont val="Aptos Narrow"/>
        <family val="2"/>
        <scheme val="minor"/>
      </rPr>
      <t>.</t>
    </r>
  </si>
  <si>
    <t>Importancia del riesgo</t>
  </si>
  <si>
    <r>
      <t xml:space="preserve">La importancia del riesgo se ha definido, tras consultas previas a expertos auditores y a la Autoridad de Gestión, y considerando tanto el número de banderas asociadas a cada riesgo como su tipología (ordinarias, dominantes y excluyentes).
</t>
    </r>
    <r>
      <rPr>
        <b/>
        <sz val="12"/>
        <rFont val="Aptos Narrow"/>
        <family val="2"/>
        <scheme val="minor"/>
      </rPr>
      <t>Bandera excluyente,</t>
    </r>
    <r>
      <rPr>
        <sz val="12"/>
        <rFont val="Aptos Narrow"/>
        <family val="2"/>
        <scheme val="minor"/>
      </rPr>
      <t xml:space="preserve"> en el caso de materializarse (sólo se contempla su materialización total, 2) impactan directamente en el riesgo al que está asociada (100%) y en el coeficiente del método de gestión correspondiente (100%). Por lo tanto, no tienen asignada puntuación.
</t>
    </r>
    <r>
      <rPr>
        <b/>
        <sz val="12"/>
        <rFont val="Aptos Narrow"/>
        <family val="2"/>
        <scheme val="minor"/>
      </rPr>
      <t>Banderas dominantes</t>
    </r>
    <r>
      <rPr>
        <sz val="12"/>
        <rFont val="Aptos Narrow"/>
        <family val="2"/>
        <scheme val="minor"/>
      </rPr>
      <t>:  en el caso de materializarse totalmente (2) impactan directamente (100%) en el riesgo al que está asociada, no así en el coeficiente del método de gestión. Si se materializan parcialmente (1) el impacto en el riesgo es directamente un 33,33%.</t>
    </r>
  </si>
  <si>
    <t>Porcentaje de materialización del riesgo ponderado</t>
  </si>
  <si>
    <t>Grado de materialización efectivo de un riesgo tras hallar aplicar un factor de ponderación a cada riesgo, según su importancia.</t>
  </si>
  <si>
    <r>
      <rPr>
        <b/>
        <sz val="12"/>
        <rFont val="Aptos Narrow"/>
        <family val="2"/>
        <scheme val="minor"/>
      </rPr>
      <t>Banderas excluyentes</t>
    </r>
    <r>
      <rPr>
        <sz val="12"/>
        <rFont val="Aptos Narrow"/>
        <family val="2"/>
        <scheme val="minor"/>
      </rPr>
      <t>, su materialización total (2) implica un 100% de materialización del riesgo ponderado y del coeficiente de riesgo asociado al método de gestión.</t>
    </r>
  </si>
  <si>
    <r>
      <rPr>
        <b/>
        <sz val="12"/>
        <rFont val="Aptos Narrow"/>
        <family val="2"/>
        <scheme val="minor"/>
      </rPr>
      <t>Banderas dominantes</t>
    </r>
    <r>
      <rPr>
        <sz val="12"/>
        <rFont val="Aptos Narrow"/>
        <family val="2"/>
        <scheme val="minor"/>
      </rPr>
      <t>, su materialización parcial (1) implica de partida un 33,33% de materialización del riesgo ponderado,que afectará en mayor medida al porcentaje de materialización del riesgo ponderado respecto a otras banderas sin consideración de excluyentes o dominantes, y su materialización total (2) implica un 100% de materialización del riesgo ponderado.</t>
    </r>
  </si>
  <si>
    <t>Materialización del riesgo</t>
  </si>
  <si>
    <t>La materialización equivale a la ocurrencia real de un determinado riesgo, es decir a si dicho riesgo se ha producido de forma efectiva durante la ejecución de las operaciones o proyectos objeto de la evaluación. La materialización de un riesgo deriva, a su vez, del grado de materialización de las banderas rojas que conforman el riesgo.</t>
  </si>
  <si>
    <t>Categorización del riesgo</t>
  </si>
  <si>
    <r>
      <t xml:space="preserve">Cuánto de crÍtico/importante es el riesgo.La puntuación asignada responde a una </t>
    </r>
    <r>
      <rPr>
        <u/>
        <sz val="12"/>
        <rFont val="Aptos Narrow"/>
        <family val="2"/>
        <scheme val="minor"/>
      </rPr>
      <t xml:space="preserve">escala de 1 a 2, siendo </t>
    </r>
    <r>
      <rPr>
        <b/>
        <u/>
        <sz val="12"/>
        <rFont val="Aptos Narrow"/>
        <family val="2"/>
        <scheme val="minor"/>
      </rPr>
      <t>2</t>
    </r>
    <r>
      <rPr>
        <u/>
        <sz val="12"/>
        <rFont val="Aptos Narrow"/>
        <family val="2"/>
        <scheme val="minor"/>
      </rPr>
      <t xml:space="preserve"> el </t>
    </r>
    <r>
      <rPr>
        <b/>
        <u/>
        <sz val="12"/>
        <rFont val="Aptos Narrow"/>
        <family val="2"/>
        <scheme val="minor"/>
      </rPr>
      <t>riesgo más crítico</t>
    </r>
    <r>
      <rPr>
        <sz val="12"/>
        <rFont val="Aptos Narrow"/>
        <family val="2"/>
        <scheme val="minor"/>
      </rPr>
      <t>. La categorización del riesgo es un valor fijo que no varía y que queda establecida de la siguiente manera:</t>
    </r>
  </si>
  <si>
    <r>
      <rPr>
        <b/>
        <sz val="12"/>
        <rFont val="Aptos Narrow"/>
        <family val="2"/>
        <scheme val="minor"/>
      </rPr>
      <t>Categoría 1</t>
    </r>
    <r>
      <rPr>
        <sz val="12"/>
        <rFont val="Aptos Narrow"/>
        <family val="2"/>
        <scheme val="minor"/>
      </rPr>
      <t xml:space="preserve">, asignada a aquellos riesgos que sólo se componen de </t>
    </r>
    <r>
      <rPr>
        <b/>
        <sz val="12"/>
        <rFont val="Aptos Narrow"/>
        <family val="2"/>
        <scheme val="minor"/>
      </rPr>
      <t>banderas ordinarias</t>
    </r>
    <r>
      <rPr>
        <sz val="12"/>
        <rFont val="Aptos Narrow"/>
        <family val="2"/>
        <scheme val="minor"/>
      </rPr>
      <t>.</t>
    </r>
  </si>
  <si>
    <r>
      <rPr>
        <b/>
        <sz val="12"/>
        <rFont val="Aptos Narrow"/>
        <family val="2"/>
        <scheme val="minor"/>
      </rPr>
      <t>Categoría 2</t>
    </r>
    <r>
      <rPr>
        <sz val="12"/>
        <rFont val="Aptos Narrow"/>
        <family val="2"/>
        <scheme val="minor"/>
      </rPr>
      <t>, asignada a aquellos riesgos compuestos por</t>
    </r>
    <r>
      <rPr>
        <b/>
        <sz val="12"/>
        <rFont val="Aptos Narrow"/>
        <family val="2"/>
        <scheme val="minor"/>
      </rPr>
      <t>, al menos, una bandera dominante y/o excluyente.</t>
    </r>
  </si>
  <si>
    <t>Coeficiente del riesgo del método de gestión</t>
  </si>
  <si>
    <t>Suma los porcentajes de materialización del riesgo ponderado de cada uno de los riesgos.</t>
  </si>
  <si>
    <t>Instrucciones para cumplimentar la matriz</t>
  </si>
  <si>
    <t xml:space="preserve">Materialización de la bandera </t>
  </si>
  <si>
    <r>
      <t>Se deberá seleccionar únicamente</t>
    </r>
    <r>
      <rPr>
        <b/>
        <sz val="12"/>
        <color indexed="8"/>
        <rFont val="Aptos Narrow"/>
        <family val="2"/>
        <scheme val="minor"/>
      </rPr>
      <t xml:space="preserve"> el grado de materialización en la columna "Materialización de la bandera (0-2)" de las banderas de aquellos medios de gestión que sean de aplicación.</t>
    </r>
    <r>
      <rPr>
        <sz val="12"/>
        <color indexed="8"/>
        <rFont val="Aptos Narrow"/>
        <family val="2"/>
        <scheme val="minor"/>
      </rPr>
      <t xml:space="preserve">
Se cumplimentará en primer lugar la pestaña de "Subvenciones", seguidamente se cumplimentará la pestaña "Contratación" y por último la pestaña "Conciertos", último método de gestión directa previo paso por los anteriors (Medios Propios, Encargo a Medio Propio, Encomienda de Gestión y Convenio).
Deberán de tenerse en cuenta las indicaciones contenidas en las pestañas y guiarse según lo especificado.</t>
    </r>
  </si>
  <si>
    <t>Resultados</t>
  </si>
  <si>
    <r>
      <t xml:space="preserve">Para cada uno de los riesgos definidos en la matriz, una vez la entidad haya asignado el grado de materialización de las banderas, se obtendrá la </t>
    </r>
    <r>
      <rPr>
        <b/>
        <sz val="12"/>
        <color indexed="8"/>
        <rFont val="Aptos Narrow"/>
        <family val="2"/>
        <scheme val="minor"/>
      </rPr>
      <t>Materialización del riesgo por método de gestión</t>
    </r>
    <r>
      <rPr>
        <sz val="12"/>
        <color theme="1"/>
        <rFont val="Aptos Narrow"/>
        <family val="2"/>
        <scheme val="minor"/>
      </rPr>
      <t>, cuyo valor estará en los siguientes intervalos:</t>
    </r>
  </si>
  <si>
    <t>La siguiente escala aplica igualmente a cada uno de los riesgos de manera individualizada.</t>
  </si>
  <si>
    <t>Puntuación</t>
  </si>
  <si>
    <t>Interpretación</t>
  </si>
  <si>
    <t>Materialización del riesgo crítica</t>
  </si>
  <si>
    <t>50,00 % - 100,00 %</t>
  </si>
  <si>
    <t>Existe un grado potencial crítico de irregularidades en la entidad</t>
  </si>
  <si>
    <t>Materialización del riesgo alta</t>
  </si>
  <si>
    <t xml:space="preserve">25,00 % - 49,99 % </t>
  </si>
  <si>
    <t>Existe un elevado grado potencial de irregularidades en la entidad</t>
  </si>
  <si>
    <t>Materialización del riesgo media</t>
  </si>
  <si>
    <t>10,00 % - 24,99 %</t>
  </si>
  <si>
    <t>Existe un grado potencial moderado de irregularidades en la entidad</t>
  </si>
  <si>
    <t>Materialización del riesgo baja</t>
  </si>
  <si>
    <t>0,00 % - 9,99 %</t>
  </si>
  <si>
    <t>Existe un bajo grado potencial de irregularidades en la entidad</t>
  </si>
  <si>
    <t>SUBVENCIONES</t>
  </si>
  <si>
    <t>Tipo de entidad:</t>
  </si>
  <si>
    <t>Nombre del Organismo Intermedio o Beneficiario:</t>
  </si>
  <si>
    <t>Fecha</t>
  </si>
  <si>
    <t>En primer lugar, es imprescindible contestar a la siguiente pregunta antes de continuar:</t>
  </si>
  <si>
    <t>P0</t>
  </si>
  <si>
    <t>¿Es de aplicación el método de gestión de "Subvenciones"?</t>
  </si>
  <si>
    <t>-</t>
  </si>
  <si>
    <t>Importante: Antes de continuar recuerde que tiene que contestar a la pregunta anterior "P0"</t>
  </si>
  <si>
    <t>RIESGOS (R)</t>
  </si>
  <si>
    <t>BANDERAS DE RIESGOS (BR)</t>
  </si>
  <si>
    <t>Baremo para la materialización de la Bandera</t>
  </si>
  <si>
    <t>Materialización de la Bandera (0-2)</t>
  </si>
  <si>
    <t>Importancia del Riesgo</t>
  </si>
  <si>
    <t>Porcentaje de Materialización del Riesgo Sin Límite 100</t>
  </si>
  <si>
    <t>Porcentaje de Materialización del Riesgo con Límite 100</t>
  </si>
  <si>
    <t>Porcentaje de Materialización del Riesgo Ponderado</t>
  </si>
  <si>
    <t>Categorización del Riesgo</t>
  </si>
  <si>
    <t>Acciones</t>
  </si>
  <si>
    <t>Observaciones</t>
  </si>
  <si>
    <t>Limitación de la concurrencia</t>
  </si>
  <si>
    <r>
      <t xml:space="preserve">El organismo no ha dado la suficiente difusión a las bases reguladoras/convocatoria.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La publicación de las bases reguladoras/convocatoria no se ha realizado para garantizar la máxima difusión de estas, sin contribuir de esta manera a los principios de publicidad y transparencia. Esta bandera puede producirse por la falta de difusión de las mismas en los medios obligatorios establecidos en la Ley General de Subvenciones cuando se trata de organismos públicos y/o en otros medios de difusión (Boletines Oficiales, portal web, prensa, etc.).
Según el artículo 9.3 de la Ley General de Subvenciones, los organismos públicos deben publicar las bases reguladoras de cada tipo de subvención en el "Boletín Oficial del Estado" o en el diario oficial correspondiente. 
Según el artículo 17.8 de la Ley General de Subvenciones, las administraciones concedentes deben comunicar a la Base de Datos Nacional de Subvenciones (BDNS) el texto de la convocatoria y la información requerida por la Base de Datos. Posteriormente, la BDNS dará traslado al diario oficial correspondiente del extracto de la convocatoria, para su publicación, que tendrá carácter gratuito. No cumplir esto será causa de anulabilidad de la convocatoria.</t>
    </r>
  </si>
  <si>
    <t>1.1</t>
  </si>
  <si>
    <t>0. El riesgo no se ha materializado.
1. El riesgo se ha materializado parcialmente.
2. El riesgo se ha materializado totalmente.</t>
  </si>
  <si>
    <r>
      <t xml:space="preserve">El organismo no ha definido con claridad en la convocatoria los requisitos que deben cumplir los beneficiarios/destinatarios de las ayudas/subvenciones.
</t>
    </r>
    <r>
      <rPr>
        <u/>
        <sz val="16"/>
        <color rgb="FF000000"/>
        <rFont val="Aptos Narrow"/>
        <family val="2"/>
        <scheme val="minor"/>
      </rPr>
      <t>Descripción detallada:</t>
    </r>
    <r>
      <rPr>
        <b/>
        <u/>
        <sz val="16"/>
        <color rgb="FF000000"/>
        <rFont val="Aptos Narrow"/>
        <family val="2"/>
        <scheme val="minor"/>
      </rPr>
      <t xml:space="preserve">
</t>
    </r>
    <r>
      <rPr>
        <b/>
        <sz val="16"/>
        <color indexed="8"/>
        <rFont val="Aptos Narrow"/>
        <family val="2"/>
        <scheme val="minor"/>
      </rPr>
      <t xml:space="preserve">
</t>
    </r>
    <r>
      <rPr>
        <sz val="16"/>
        <color theme="1"/>
        <rFont val="Aptos Narrow"/>
        <family val="2"/>
        <scheme val="minor"/>
      </rPr>
      <t>Los requisitos que deben cumplir los beneficiarios/destinatarios de las ayudas no quedan claros o son ambiguos para una correcta y exacta interpretación, lo cual puede derivar en que potenciales beneficiarios opten por no presentarse a la convocatoria, o bien derive en la selección deliberada de un determinado beneficiario.</t>
    </r>
  </si>
  <si>
    <t>1.2</t>
  </si>
  <si>
    <r>
      <t xml:space="preserve">No se han respetado los plazos establecidos en las bases reguladoras/ convocatoria para la presentación de solicitudes.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Rechazo o inadmisión de una solicitud de ayuda por supuesta entrega de esta fuera plazo cuando de forma efectiva ha sido presentada en plazo, o bien aceptación de una o varias solicitudes presentadas fuera de plazo. En tales casos, los plazos establecidos en las bases reguladoras/convocatoria no se han cumplido en lo relativo a la presentación de las solicitudes.</t>
    </r>
  </si>
  <si>
    <t>1.3</t>
  </si>
  <si>
    <r>
      <t xml:space="preserve">En el caso de subvenciones concedidas en base a baremos se produce la ausencia de publicación de los mismos en Boletines Oficiales correspondientes.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En las publicaciones de las bases reguladoras de las convocatorias de las ayudas no se incluyen los baremos para valorar las diferentes solicitudes, incurriendo en una falta de objetividad y transparencia en la prelación de solicitudes.</t>
    </r>
  </si>
  <si>
    <t>1.4</t>
  </si>
  <si>
    <r>
      <t xml:space="preserve">El beneficiario/destinatario de las ayudas incumple la obligación de garantizar la concurrencia en caso de que necesite negociar con proveedores.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El beneficiario/destinatario de la ayuda o subvención que, en su caso, desee negociar o contratar a proveedores, no garantiza la elección de estos a través de un proceso de concurrencia competitiva. 
Según el procedimiento establecido al efecto en el artículo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artículo 29.7 de la Ley General de Subvenciones.</t>
    </r>
  </si>
  <si>
    <t>1.5</t>
  </si>
  <si>
    <t>Trato discriminatorio en la selección de los solicitantes</t>
  </si>
  <si>
    <r>
      <t xml:space="preserve">Se incumplen los principios de objetividad, igualdad y no discriminación en la selección de beneficiarios.
</t>
    </r>
    <r>
      <rPr>
        <u/>
        <sz val="16"/>
        <color indexed="8"/>
        <rFont val="Aptos Narrow"/>
        <family val="2"/>
        <scheme val="minor"/>
      </rPr>
      <t>Descripción detallada</t>
    </r>
    <r>
      <rPr>
        <sz val="16"/>
        <color theme="1"/>
        <rFont val="Aptos Narrow"/>
        <family val="2"/>
        <scheme val="minor"/>
      </rPr>
      <t>:
El organismo otorgante no sigue un criterio homogéneo para la selección de beneficiarios en los procedimientos de concesión de subvenciones en régimen de concurrencia competitiva, no recibiendo aquellos el mismo tratamiento y produciéndose, por tanto, un incumplimiento del procedimiento competitivo.</t>
    </r>
  </si>
  <si>
    <t>2.1</t>
  </si>
  <si>
    <r>
      <t xml:space="preserve">Documentación falsificada presentada por los solicitantes al objeto de salir elegidos en un proceso de selección.
</t>
    </r>
    <r>
      <rPr>
        <u/>
        <sz val="16"/>
        <color theme="1"/>
        <rFont val="Aptos Narrow"/>
        <family val="2"/>
        <scheme val="minor"/>
      </rPr>
      <t xml:space="preserve">
Descripción detallada:
</t>
    </r>
    <r>
      <rPr>
        <sz val="16"/>
        <color theme="1"/>
        <rFont val="Aptos Narrow"/>
        <family val="2"/>
        <scheme val="minor"/>
      </rPr>
      <t>Los solicitantes presentan declaraciones falsas en sus solicitudes, haciendo creer al Comité de Evaluación que cumplen con los criterios de elegibilidad, generales y específicos. La falsificación puede versar sobre cualquier documentación requerida en la solicitud para la obtención de la ayuda: declaraciones firmadas, información financiera, compromisos, etc.</t>
    </r>
  </si>
  <si>
    <t>2.2</t>
  </si>
  <si>
    <t>Conflictos de interés en el Comité de evaluación</t>
  </si>
  <si>
    <r>
      <t xml:space="preserve">Influencia deliberada en la evaluación y selección de los beneficiarios.
</t>
    </r>
    <r>
      <rPr>
        <u/>
        <sz val="16"/>
        <color indexed="8"/>
        <rFont val="Aptos Narrow"/>
        <family val="2"/>
        <scheme val="minor"/>
      </rPr>
      <t xml:space="preserve">Descripción detallada:
</t>
    </r>
    <r>
      <rPr>
        <sz val="16"/>
        <color rgb="FF000000"/>
        <rFont val="Aptos Narrow"/>
        <family val="2"/>
        <scheme val="minor"/>
      </rPr>
      <t>Los miembros del comité de evaluación influyen deliberadamente sobre la evaluación y selección de los solicitantes a fin de favorecer a alguno de ellos, dando un trato preferente a su solicitud durante la evaluación, o bien presionando a otros miembros del Comité.</t>
    </r>
  </si>
  <si>
    <t>3.1</t>
  </si>
  <si>
    <t>Incumplimiento del régimen de ayudas de Estado</t>
  </si>
  <si>
    <r>
      <t xml:space="preserve">Las operaciones financiadas constituyen ayudas de estado y no se ha seguido el procedimiento de información y notificación establecido al efecto por la normativa europea.
</t>
    </r>
    <r>
      <rPr>
        <u/>
        <sz val="16"/>
        <color indexed="8"/>
        <rFont val="Aptos Narrow"/>
        <family val="2"/>
        <scheme val="minor"/>
      </rPr>
      <t xml:space="preserve">Descripción detallada:
</t>
    </r>
    <r>
      <rPr>
        <sz val="16"/>
        <color theme="1"/>
        <rFont val="Aptos Narrow"/>
        <family val="2"/>
        <scheme val="minor"/>
      </rPr>
      <t>El organismo no ha comprobado que la ayuda pueda constituir ayuda de estado, según la normativa de la UE aplicable y no ha seguido el procedimiento de comunicación y notificación a la Comisión Europea (en el caso de minimis no es necesario comunicar las ayudas a la Comisión).</t>
    </r>
  </si>
  <si>
    <t>4.1</t>
  </si>
  <si>
    <t>0. El riesgo no se ha materializado.
2. El riesgo se ha materializado totalmente.</t>
  </si>
  <si>
    <t>Desviación del objeto de la subvención</t>
  </si>
  <si>
    <r>
      <t xml:space="preserve">Los fondos no han sido destinados a la finalidad establecida en la normativa reguladora de la subvención por parte del beneficiario.
</t>
    </r>
    <r>
      <rPr>
        <u/>
        <sz val="16"/>
        <color indexed="8"/>
        <rFont val="Aptos Narrow"/>
        <family val="2"/>
        <scheme val="minor"/>
      </rPr>
      <t>Descripción detallada:</t>
    </r>
    <r>
      <rPr>
        <sz val="16"/>
        <color theme="1"/>
        <rFont val="Aptos Narrow"/>
        <family val="2"/>
        <scheme val="minor"/>
      </rPr>
      <t xml:space="preserve">
Los fondos de la subvención no se han destinado a la finalidad u objetivos recogidos en las bases reguladoras/convocatoria o no han sido ejecutados.</t>
    </r>
  </si>
  <si>
    <t>5.1</t>
  </si>
  <si>
    <t>Doble financiación</t>
  </si>
  <si>
    <r>
      <t xml:space="preserve">Se produce un exceso en la cofinanciación de las operaciones.
</t>
    </r>
    <r>
      <rPr>
        <u/>
        <sz val="16"/>
        <color indexed="8"/>
        <rFont val="Aptos Narrow"/>
        <family val="2"/>
        <scheme val="minor"/>
      </rPr>
      <t xml:space="preserve">Descripción detallada:
</t>
    </r>
    <r>
      <rPr>
        <sz val="16"/>
        <color theme="1"/>
        <rFont val="Aptos Narrow"/>
        <family val="2"/>
        <scheme val="minor"/>
      </rPr>
      <t xml:space="preserve">
El beneficiario recibe ayudas provenientes de distintos organismos y se está produciendo un lucro o un exceso de cofinanciación. En este sentido, los beneficiarios no pueden recibir más financiación de lo que han gastado en cada operación. Esta bandera roja suele tener lugar cuando la cofinanciación se realiza mediante la recepción de importes fijos en vez de en porcentajes del gasto, conllevando un mayor riesgo de que se produzca un exceso en la cofinanciación.</t>
    </r>
  </si>
  <si>
    <t>6.1</t>
  </si>
  <si>
    <r>
      <t xml:space="preserve">Existen varios cofinanciadores que financian la misma operación.
</t>
    </r>
    <r>
      <rPr>
        <u/>
        <sz val="16"/>
        <color indexed="8"/>
        <rFont val="Aptos Narrow"/>
        <family val="2"/>
        <scheme val="minor"/>
      </rPr>
      <t xml:space="preserve">Descripción detallada:
</t>
    </r>
    <r>
      <rPr>
        <sz val="16"/>
        <color theme="1"/>
        <rFont val="Aptos Narrow"/>
        <family val="2"/>
        <scheme val="minor"/>
      </rPr>
      <t xml:space="preserve">
Las convocatorias de las ayudas deben definir la compatibilidad o incompatibilidad de las ayudas con otro tipo de financiación que provenga de otros Fondos Europeos o de fuentes nacionales o autonómicas. En este caso, existe el riesgo de incumplimiento de la prohibición de doble financiación.</t>
    </r>
  </si>
  <si>
    <t>6.2</t>
  </si>
  <si>
    <r>
      <t xml:space="preserve">No existe documentación soporte de las aportaciones realizadas por terceros (convenios, donaciones, aportaciones dinerarias de otra naturaleza, etc.).
</t>
    </r>
    <r>
      <rPr>
        <u/>
        <sz val="16"/>
        <color indexed="8"/>
        <rFont val="Aptos Narrow"/>
        <family val="2"/>
        <scheme val="minor"/>
      </rPr>
      <t>Descripción detallada:</t>
    </r>
    <r>
      <rPr>
        <sz val="16"/>
        <color theme="1"/>
        <rFont val="Aptos Narrow"/>
        <family val="2"/>
        <scheme val="minor"/>
      </rPr>
      <t xml:space="preserve">
No existe documentación soporte de las aportaciones realizadas por terceros cuando, según lo establecido en las disposiciones reglamentarias de los Fondos Europeos, de cada aportación para la cofinanciación debe existir documentación.</t>
    </r>
  </si>
  <si>
    <t>6.3</t>
  </si>
  <si>
    <r>
      <t xml:space="preserve">La financiación aportada por terceros no es finalista y no existe un criterio de reparto de la misma.
</t>
    </r>
    <r>
      <rPr>
        <u/>
        <sz val="16"/>
        <color indexed="8"/>
        <rFont val="Aptos Narrow"/>
        <family val="2"/>
        <scheme val="minor"/>
      </rPr>
      <t xml:space="preserve">Descripción detallada:
</t>
    </r>
    <r>
      <rPr>
        <sz val="16"/>
        <color theme="1"/>
        <rFont val="Aptos Narrow"/>
        <family val="2"/>
        <scheme val="minor"/>
      </rPr>
      <t>Cuando en el convenio o acuerdo de financiación de terceros no se señala específicamente que las cuantías financiadas se destinan a operaciones del Fondo Social Europeo Plus. La bandera roja también puede tener lugar cuando la cofinanciación se destina a otro fin distinto al objeto de la convocatoria.</t>
    </r>
  </si>
  <si>
    <t>6.4</t>
  </si>
  <si>
    <r>
      <t xml:space="preserve">Inexistencia de un control de los gastos e ingresos por operación por parte del beneficiario.
</t>
    </r>
    <r>
      <rPr>
        <u/>
        <sz val="16"/>
        <color indexed="8"/>
        <rFont val="Aptos Narrow"/>
        <family val="2"/>
        <scheme val="minor"/>
      </rPr>
      <t xml:space="preserve">Descripción detallada:
</t>
    </r>
    <r>
      <rPr>
        <sz val="16"/>
        <color theme="1"/>
        <rFont val="Aptos Narrow"/>
        <family val="2"/>
        <scheme val="minor"/>
      </rPr>
      <t xml:space="preserve">
No existe contabilidad analítica de forma que se pueda llevar un control documentado de gastos e ingresos por tipo de operación, tipo de proyecto, o fuente de financiación.</t>
    </r>
  </si>
  <si>
    <t>6.5</t>
  </si>
  <si>
    <t>Incumplimiento de las obligaciones establecidas por la normativa nacional y europea en materia de información y publicidad</t>
  </si>
  <si>
    <r>
      <t xml:space="preserve">Incumplimiento de los deberes de información y comunicación del apoyo del FSE+ a las operaciones cofinanciadas.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Tanto el organismo que realiza una convocatoria como los destinatarios finales están compelidos a informar y difundir que dichas ayudas u operaciones están financiadas con cargo al FSE+, y deben cumplir lo establecido en las disposiciones europeas al respecto (artículos 46, 47 y 50 del RDC).</t>
    </r>
  </si>
  <si>
    <t>7.1</t>
  </si>
  <si>
    <t>Pérdida pista de auditoría</t>
  </si>
  <si>
    <r>
      <t xml:space="preserve">El organismo no ha realizado una correcta documentación de la operación que permita garantizar la pista de auditoría.
</t>
    </r>
    <r>
      <rPr>
        <u/>
        <sz val="16"/>
        <color indexed="8"/>
        <rFont val="Aptos Narrow"/>
        <family val="2"/>
        <scheme val="minor"/>
      </rPr>
      <t>Descripción detallada:</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  </t>
    </r>
  </si>
  <si>
    <t>8.1</t>
  </si>
  <si>
    <r>
      <t xml:space="preserve">No se establece con precisión el método de cálculo de costes que debe aplicarse en las operaciones.
</t>
    </r>
    <r>
      <rPr>
        <u/>
        <sz val="16"/>
        <color indexed="8"/>
        <rFont val="Aptos Narrow"/>
        <family val="2"/>
        <scheme val="minor"/>
      </rPr>
      <t>Descripción detallada:</t>
    </r>
    <r>
      <rPr>
        <sz val="16"/>
        <color theme="1"/>
        <rFont val="Aptos Narrow"/>
        <family val="2"/>
        <scheme val="minor"/>
      </rPr>
      <t xml:space="preserve">
El organismo no ha establecido de forma clara en las bases reguladoras/convocatoria el método de cálculo de costes que aplicar a la operación de acuerdo con lo establecido en los artículos 53 y siguientes del RDC. </t>
    </r>
  </si>
  <si>
    <t>8.2</t>
  </si>
  <si>
    <r>
      <t xml:space="preserve">El organismo no ha realizado una correcta revisión de la justificación de la ayuda.
</t>
    </r>
    <r>
      <rPr>
        <u/>
        <sz val="16"/>
        <color indexed="8"/>
        <rFont val="Aptos Narrow"/>
        <family val="2"/>
        <scheme val="minor"/>
      </rPr>
      <t>Descripción detallada:</t>
    </r>
    <r>
      <rPr>
        <sz val="16"/>
        <color theme="1"/>
        <rFont val="Aptos Narrow"/>
        <family val="2"/>
        <scheme val="minor"/>
      </rPr>
      <t xml:space="preserve">
El órgano concedente no revisa de forma adecuada la justificación de la subvención incumpliendo lo establecido en el artículo 3.1 de la Ley General de Subvenciones y/o en los manuales de justificación de la operación en cuestión.</t>
    </r>
  </si>
  <si>
    <t>8.3</t>
  </si>
  <si>
    <t>COEFICIENTE RIESGO EX POST ASOCIADO A SUBVENCIONES</t>
  </si>
  <si>
    <t>CONTRATACIÓN</t>
  </si>
  <si>
    <t>¿Es de aplicación el método de gestión de "Contratación"?</t>
  </si>
  <si>
    <t>Manipulación del procedimiento a efectos de limitar la concurrencia</t>
  </si>
  <si>
    <r>
      <t xml:space="preserve">Los pliegos de cláusulas de prescripciones técnicas y/o administrativas se han redactado a favor de un licitador.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Esta situación se puede materializar, por ejemplo, en el caso en el que objeto del contrato haga referencia a marcas comerciales concretas y no se incorporen posibles marcas alternativas, se describa de forma que solo pueda licitar un número muy reducido de licitadores o se limite la participación por factores como número de empleados, volumen de facturación o estados financieros, sin que en ningún caso resulte imprescindible para la buena ejecución del contrato. Este hecho limita la concurrencia y dificulta que el procedimiento resulte competitivo.</t>
    </r>
  </si>
  <si>
    <r>
      <t xml:space="preserve">Los pliegos presentan prescripciones más restrictivas que las aprobadas en procedimientos previos similares.
</t>
    </r>
    <r>
      <rPr>
        <u/>
        <sz val="16"/>
        <color rgb="FF000000"/>
        <rFont val="Aptos Narrow"/>
        <family val="2"/>
        <scheme val="minor"/>
      </rPr>
      <t>Descripción detallada:</t>
    </r>
    <r>
      <rPr>
        <b/>
        <u/>
        <sz val="16"/>
        <color rgb="FF000000"/>
        <rFont val="Aptos Narrow"/>
        <family val="2"/>
        <scheme val="minor"/>
      </rPr>
      <t xml:space="preserve">
</t>
    </r>
    <r>
      <rPr>
        <b/>
        <sz val="16"/>
        <color indexed="8"/>
        <rFont val="Aptos Narrow"/>
        <family val="2"/>
        <scheme val="minor"/>
      </rPr>
      <t xml:space="preserve">
</t>
    </r>
    <r>
      <rPr>
        <sz val="16"/>
        <color theme="1"/>
        <rFont val="Aptos Narrow"/>
        <family val="2"/>
        <scheme val="minor"/>
      </rPr>
      <t>La materialización de esa situación se produce en el caso en el que se endurecen los requisitos, restringiendo la concurrencia, en un procedimiento de carácter similar a procedimientos anteriores. Ejemplo: elevar los requisitos financieros, establecer un determinado volumen de facturación exigido, reducir la franja de número de empleados, etc. con respecto a lo establecido en procedimientos de similares características.</t>
    </r>
  </si>
  <si>
    <r>
      <t xml:space="preserve">Presentación de una única oferta o número anormalmente bajo de proposiciones optando a la licitación según el tipo de procedimiento de contratación.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Se produce como consecuencia de que las especificaciones se han pactado con un licitador o como consecuencia del incumplimiento en los casos en que el procedimiento de contratación requiere, según la normativa aplicable al sector público, la solicitud de ofertas a un número mínimo de empresas capacitadas para la realización del objeto del contrato. Por ejemplo, en el procedimiento negociado, será necesario solicitar ofertas, al menos, a tres empresas capacitadas para la realización del objeto del contrato, siempre que ello sea posible.</t>
    </r>
  </si>
  <si>
    <r>
      <t xml:space="preserve">Posible fraccionamiento del contrato en dos o más procedimientos con idéntico adjudicatario evitando la utilización del procedimiento que hubiese correspondido según la cuantía total, procedimiento que requiere mayores garantías de concurrencia y de publicida.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Cuando se fracciona un contrato en dos o más contratos menores con objeto similar a idéntico adjudicatario o se fracciona un contrato en diferentes obras, servicios o suministros asociados a un mismo objeto indePendientemente de si el adjudicatario de dichos contratos es único o varios.
Se realizan contratos secuenciales con idéntico adjudicatario evitando la utilización del procedimiento que hubiese correspondido según la cuantía total, procedimiento que requiere mayores garantías de concurrencia y de publicidad.
Se llevan a cabo compras secuenciales por medio de adjudicaciones directas en cortos plazos de tiempo.</t>
    </r>
  </si>
  <si>
    <r>
      <t xml:space="preserve">El procedimiento de contratación se declara desierto y vuelve a convocarse a pesar de que se recibieron ofertas admisibles de acuerdo con los criterios que figuran en los pliegos.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Se declara desierto un procedimiento, a pesar de que existen ofertas que cumplen los criterios para ser admitidas en el procedimiento, y se vuelve a convocar restringiendo los requisitos a efectos de beneficiar a un licitador en concreto.</t>
    </r>
  </si>
  <si>
    <r>
      <t xml:space="preserve">Ausencia de medidas de información y publicidad en la documentación relativa al procedimiento de contratación y/o insuficiencia de plazos para la recepción de ofertas.
</t>
    </r>
    <r>
      <rPr>
        <u/>
        <sz val="16"/>
        <color indexed="8"/>
        <rFont val="Aptos Narrow"/>
        <family val="2"/>
        <scheme val="minor"/>
      </rPr>
      <t xml:space="preserve">Descripción detallada:
</t>
    </r>
    <r>
      <rPr>
        <b/>
        <sz val="16"/>
        <color indexed="8"/>
        <rFont val="Aptos Narrow"/>
        <family val="2"/>
        <scheme val="minor"/>
      </rPr>
      <t xml:space="preserve">
</t>
    </r>
    <r>
      <rPr>
        <sz val="16"/>
        <color rgb="FF000000"/>
        <rFont val="Aptos Narrow"/>
        <family val="2"/>
        <scheme val="minor"/>
      </rPr>
      <t xml:space="preserve">Se produce cuando el procedimiento no cumple con los requisitos de información y publicidad mínimos requeridos para el anuncio de licitación establecidos en la normativa aplicable, requisitos que tienen como finalidad asegurar la transparencia y el acceso público a la información. En este sentido, se produce una falta de transparencia o publicidad cuando en los pliegos no se determinan con exactitud los plazos para la presentación de proposiciones, o se fijan unos plazos excesivamente reducidos que puedan conllevar la limitación de la concurrencia. </t>
    </r>
  </si>
  <si>
    <t>1.6</t>
  </si>
  <si>
    <r>
      <t xml:space="preserve">Reclamaciones de otros ofertantes.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Se producen reclamaciones o quejas por escrito referidas a la limitación de la concurrencia en el procedimiento de contratación.  </t>
    </r>
  </si>
  <si>
    <t>1.7</t>
  </si>
  <si>
    <r>
      <t xml:space="preserve">Elección de tramitación abreviada, urgencia o emergencia, o procedimientos de contratación menos competitivos de forma usual y sin justificación razonable.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Utilización de modalidades de tramitación de expedientes de contratación que permiten reducir plazos o publicidad con el fin de evitar la concurrencia sin que estén adecuadamente justificado, no garantizándose los principios de no discriminación, igualdad de trato y transparencia. </t>
    </r>
  </si>
  <si>
    <t>1.8</t>
  </si>
  <si>
    <t>Prácticas colusorias en las ofertas</t>
  </si>
  <si>
    <r>
      <t xml:space="preserve">Posibles acuerdos entre los licitadores en complicidad con empresas interrelacionadas y/o vinculadas o mediante la introducción de "proveedores fantasmas". 
</t>
    </r>
    <r>
      <rPr>
        <u/>
        <sz val="16"/>
        <color indexed="8"/>
        <rFont val="Aptos Narrow"/>
        <family val="2"/>
        <scheme val="minor"/>
      </rPr>
      <t>Descripción detallada</t>
    </r>
    <r>
      <rPr>
        <sz val="16"/>
        <color theme="1"/>
        <rFont val="Aptos Narrow"/>
        <family val="2"/>
        <scheme val="minor"/>
      </rPr>
      <t>:
Este tipo de prácticas colusorias se producen cuando, con el objeto de conseguir la adjudicación de un contrato, los licitadores manipulan el procedimiento de contratación mediante acuerdos colusorios con otros ofertantes que presentan o no vinculación empresarial o mediante la simulación de falsos licitadores. Por ejemplo, se presentan diversas ofertas por parte de diferentes entidades que presentan vinculación empresarial o se presentan ofertas fantasmas que no proporcionan la calidad suficiente y existe la duda de que su finalidad sea la obtención del contrato.</t>
    </r>
  </si>
  <si>
    <r>
      <t xml:space="preserve">Posibles acuerdos entre los licitadores en los precios ofertados en el procedimiento de contratación.
</t>
    </r>
    <r>
      <rPr>
        <u/>
        <sz val="16"/>
        <color indexed="8"/>
        <rFont val="Aptos Narrow"/>
        <family val="2"/>
        <scheme val="minor"/>
      </rPr>
      <t>Descripción detallada</t>
    </r>
    <r>
      <rPr>
        <sz val="16"/>
        <color theme="1"/>
        <rFont val="Aptos Narrow"/>
        <family val="2"/>
        <scheme val="minor"/>
      </rPr>
      <t>:
Los licitadores llegan a acuerdos para no ofrecer por debajo de un precio, con patrones de ofertas inusuales o similares: las ofertas tienen porcentajes exactos de rebaja, la oferta ganadora está muy próximo al umbral de precios establecidos en los pliegos, los precios son muy similares, etc.</t>
    </r>
  </si>
  <si>
    <r>
      <t xml:space="preserve">Posibles acuerdos entre los licitadores para el reparto del mercado.
</t>
    </r>
    <r>
      <rPr>
        <u/>
        <sz val="16"/>
        <color indexed="8"/>
        <rFont val="Aptos Narrow"/>
        <family val="2"/>
        <scheme val="minor"/>
      </rPr>
      <t>Descripción detallada</t>
    </r>
    <r>
      <rPr>
        <sz val="16"/>
        <color theme="1"/>
        <rFont val="Aptos Narrow"/>
        <family val="2"/>
        <scheme val="minor"/>
      </rPr>
      <t>:
Los licitadores se reparten el mercado reduciendo la competencia, por ejemplo, por región, tipo de trabajo, tipo de obra.</t>
    </r>
  </si>
  <si>
    <t>2.3</t>
  </si>
  <si>
    <r>
      <t xml:space="preserve">El adjudicatario subcontrata a otros licitadores que han participado en el procedimiento de contratación.
</t>
    </r>
    <r>
      <rPr>
        <u/>
        <sz val="16"/>
        <color indexed="8"/>
        <rFont val="Aptos Narrow"/>
        <family val="2"/>
        <scheme val="minor"/>
      </rPr>
      <t>Descripción detallada</t>
    </r>
    <r>
      <rPr>
        <sz val="16"/>
        <color theme="1"/>
        <rFont val="Aptos Narrow"/>
        <family val="2"/>
        <scheme val="minor"/>
      </rPr>
      <t>:
Un licitador que no ha resultado adjudicatario ejecuta la parte principal del contrato siendo subcontratado por el adjudicatario, esquivando los límites de subcontratación establecidos, considerando además que el citado licitador no cumplía previamente la solvencia técnica y/o administrativa requerida.</t>
    </r>
  </si>
  <si>
    <t>2.4</t>
  </si>
  <si>
    <r>
      <t xml:space="preserve">Documentación falsificada presentada por los licitadores en el proceso de selección de ofertas.
</t>
    </r>
    <r>
      <rPr>
        <u/>
        <sz val="16"/>
        <color theme="1"/>
        <rFont val="Aptos Narrow"/>
        <family val="2"/>
        <scheme val="minor"/>
      </rPr>
      <t xml:space="preserve">Descripción detallada:
</t>
    </r>
    <r>
      <rPr>
        <sz val="16"/>
        <color theme="1"/>
        <rFont val="Aptos Narrow"/>
        <family val="2"/>
        <scheme val="minor"/>
      </rPr>
      <t>El licitador presenta documentación e información falsa para poder acceder al procedimiento de contratación.</t>
    </r>
  </si>
  <si>
    <t>2.5</t>
  </si>
  <si>
    <t>Conflictos de interés</t>
  </si>
  <si>
    <r>
      <t xml:space="preserve">Comportamiento inusual por parte de un empleado que insiste en obtener información sobre el procedimiento de licitación sin estar a cargo del procedimiento.
</t>
    </r>
    <r>
      <rPr>
        <u/>
        <sz val="16"/>
        <color indexed="8"/>
        <rFont val="Aptos Narrow"/>
        <family val="2"/>
        <scheme val="minor"/>
      </rPr>
      <t xml:space="preserve">Descripción detallada:
</t>
    </r>
    <r>
      <rPr>
        <sz val="16"/>
        <color theme="1"/>
        <rFont val="Aptos Narrow"/>
        <family val="2"/>
        <scheme val="minor"/>
      </rPr>
      <t>Cuando un empleado que no forma parte de los equipos encargados del procedimiento de licitación se interesa fuertemente por conseguir información que puede alterar el devenir del concurso o favorecer a algún contratista en particular. Puede darse el caso en que tenga también vinculación con proveedores de algún potencial contratista.</t>
    </r>
  </si>
  <si>
    <r>
      <t xml:space="preserve">Un empleado del órgano de contratación que haya trabajado para una empresa participa en el concurso de forma inmediatamente anterior a su incorporación al puesto de trabajo en el organismo adjudicador.
</t>
    </r>
    <r>
      <rPr>
        <u/>
        <sz val="16"/>
        <color indexed="8"/>
        <rFont val="Aptos Narrow"/>
        <family val="2"/>
        <scheme val="minor"/>
      </rPr>
      <t xml:space="preserve">Descripción detallada:
</t>
    </r>
    <r>
      <rPr>
        <sz val="16"/>
        <color theme="1"/>
        <rFont val="Aptos Narrow"/>
        <family val="2"/>
        <scheme val="minor"/>
      </rPr>
      <t>Cuando un empleado del órgano de contratación ha trabajado para una empresa que puede presentarse a un procedimiento de contratación de manera inmediatamente anterior, pueden surgir conflictos de interés o manipulaciones dentro del procedimiento a favor o en contra de dicha empresa potencial de ser el contratista ganador.</t>
    </r>
  </si>
  <si>
    <t>3.2</t>
  </si>
  <si>
    <r>
      <t xml:space="preserve">Vinculación familiar entre un empleado del órgano de contratación y una persona con capacidad de decisión o con influencia en la empresa licitadora.
</t>
    </r>
    <r>
      <rPr>
        <u/>
        <sz val="16"/>
        <color indexed="8"/>
        <rFont val="Aptos Narrow"/>
        <family val="2"/>
        <scheme val="minor"/>
      </rPr>
      <t xml:space="preserve">Descripción detallada:
</t>
    </r>
    <r>
      <rPr>
        <sz val="16"/>
        <color theme="1"/>
        <rFont val="Aptos Narrow"/>
        <family val="2"/>
        <scheme val="minor"/>
      </rPr>
      <t>Esta vinculación juega a favor de la adjudicación del contrato objeto de valoración.</t>
    </r>
  </si>
  <si>
    <t>3.3</t>
  </si>
  <si>
    <r>
      <t xml:space="preserve">Reiteración de adjudicaciones a favor de un mismo licitador.
</t>
    </r>
    <r>
      <rPr>
        <u/>
        <sz val="16"/>
        <color indexed="8"/>
        <rFont val="Aptos Narrow"/>
        <family val="2"/>
        <scheme val="minor"/>
      </rPr>
      <t xml:space="preserve">Descripción detallada:
</t>
    </r>
    <r>
      <rPr>
        <sz val="16"/>
        <color theme="1"/>
        <rFont val="Aptos Narrow"/>
        <family val="2"/>
        <scheme val="minor"/>
      </rPr>
      <t xml:space="preserve">El licitador obtiene los contratos gracias al favoritismo que recibe de manera injustificada por parte del organismo contratante, sin estar basada en los criterios de adjudicación establecidos en los pliegos. </t>
    </r>
  </si>
  <si>
    <t>3.4</t>
  </si>
  <si>
    <r>
      <t xml:space="preserve">Aceptación continuada de ofertas con precios elevados y/o trabajo de calidad insuficiente.
</t>
    </r>
    <r>
      <rPr>
        <u/>
        <sz val="16"/>
        <color indexed="8"/>
        <rFont val="Aptos Narrow"/>
        <family val="2"/>
        <scheme val="minor"/>
      </rPr>
      <t xml:space="preserve">Descripción detallada:
</t>
    </r>
    <r>
      <rPr>
        <sz val="16"/>
        <color theme="1"/>
        <rFont val="Aptos Narrow"/>
        <family val="2"/>
        <scheme val="minor"/>
      </rPr>
      <t>Se adjudican de manera continuada los contratos a licitadores cuyas ofertas económicas son elevadas con respecto al resto de las ofertas presentadas y/o con contraprestaciones que no se ajusta a la calidad demandada en los pliegos de prescripciones técnicas; o bien la oferta ganadora es demasiado alta en comparación con el resto de los licitadores. Estas adjudicaciones pueden verse sujetas a casos de conflictos de interés por parte de algún miembro del organismo contratante, como es el caso de un licitador que conoce de antemano que va a resultar adjudicatario y ofrece un precio alto dentro del límite establecido en el procedimiento de contratación.</t>
    </r>
  </si>
  <si>
    <t>3.5</t>
  </si>
  <si>
    <r>
      <t xml:space="preserve">Los miembros del órgano de contratación no cumplen con los procedimientos establecidos en el código de ética del organismo.
</t>
    </r>
    <r>
      <rPr>
        <u/>
        <sz val="16"/>
        <color indexed="8"/>
        <rFont val="Aptos Narrow"/>
        <family val="2"/>
        <scheme val="minor"/>
      </rPr>
      <t xml:space="preserve">Descripción detallada:
</t>
    </r>
    <r>
      <rPr>
        <sz val="16"/>
        <color theme="1"/>
        <rFont val="Aptos Narrow"/>
        <family val="2"/>
        <scheme val="minor"/>
      </rPr>
      <t>El órgano dispone de un código de ética cuyos procedimientos no son seguidos por los miembros del órgano de contratación (comunicación de posibles conflictos de interés, etc.).</t>
    </r>
  </si>
  <si>
    <t>3.6</t>
  </si>
  <si>
    <r>
      <t xml:space="preserve">Empleado encargado de contratación declina ascenso a una posición en la que deja de tener que ver con adquisiciones.
</t>
    </r>
    <r>
      <rPr>
        <u/>
        <sz val="16"/>
        <color indexed="8"/>
        <rFont val="Aptos Narrow"/>
        <family val="2"/>
        <scheme val="minor"/>
      </rPr>
      <t xml:space="preserve">Descripción detallada:
</t>
    </r>
    <r>
      <rPr>
        <sz val="16"/>
        <color theme="1"/>
        <rFont val="Aptos Narrow"/>
        <family val="2"/>
        <scheme val="minor"/>
      </rPr>
      <t xml:space="preserve">Cuando sin causa justificada y razonable, el empleado encargado de la contratación declina un ascenso a una posición en la que deja de tener relación con adquisiciones. Esto puede deberse a que guarde algún tipo de vinculación u obtenga algún tipo de beneficio no declarado con algún potencial adjudicatario.  </t>
    </r>
  </si>
  <si>
    <t>3.7</t>
  </si>
  <si>
    <r>
      <t xml:space="preserve">Indicios de que un miembro del órgano de contratación pudiera estar recibiendo contraprestaciones indebidas a cambio de favores relacionados con el procedimiento de contratación.
</t>
    </r>
    <r>
      <rPr>
        <u/>
        <sz val="16"/>
        <color indexed="8"/>
        <rFont val="Aptos Narrow"/>
        <family val="2"/>
        <scheme val="minor"/>
      </rPr>
      <t xml:space="preserve">Descripción detallada:
</t>
    </r>
    <r>
      <rPr>
        <sz val="16"/>
        <color theme="1"/>
        <rFont val="Aptos Narrow"/>
        <family val="2"/>
        <scheme val="minor"/>
      </rPr>
      <t>Cuando en breve espacio de tiempo y sin aparente razón justificada, un miembro del órgano encargado de la contratación tiene un aumento súbito de la riqueza o nivel de vida relacionado con actos a favor de determinados adjudicatarios.</t>
    </r>
  </si>
  <si>
    <t>3.8</t>
  </si>
  <si>
    <r>
      <t xml:space="preserve">Socialización entre un empleado encargado de contratación y un proveedor de servicios o productos.
</t>
    </r>
    <r>
      <rPr>
        <u/>
        <sz val="16"/>
        <color indexed="8"/>
        <rFont val="Aptos Narrow"/>
        <family val="2"/>
        <scheme val="minor"/>
      </rPr>
      <t xml:space="preserve">Descripción detallada:
</t>
    </r>
    <r>
      <rPr>
        <sz val="16"/>
        <color theme="1"/>
        <rFont val="Aptos Narrow"/>
        <family val="2"/>
        <scheme val="minor"/>
      </rPr>
      <t>Se aprecia una socialización o estrecha relación entre un empleado de contratación y un proveedor de servicios o productos que puede tener intereses empresariales resultantes de los procedimientos de contratación.</t>
    </r>
  </si>
  <si>
    <t>3.9</t>
  </si>
  <si>
    <r>
      <t xml:space="preserve">Comportamientos inusuales por parte de los miembros del órgano de contratación.
</t>
    </r>
    <r>
      <rPr>
        <u/>
        <sz val="16"/>
        <color indexed="8"/>
        <rFont val="Aptos Narrow"/>
        <family val="2"/>
        <scheme val="minor"/>
      </rPr>
      <t xml:space="preserve">Descripción detallada:
</t>
    </r>
    <r>
      <rPr>
        <sz val="16"/>
        <color theme="1"/>
        <rFont val="Aptos Narrow"/>
        <family val="2"/>
        <scheme val="minor"/>
      </rPr>
      <t>No se detalla en el expediente las razones sobre los retrasos o ausencia de documentos referentes a los contratos y el empleado se muestra reacio a justificar dichos casos. Esto puede ser debido a que exista algún tipo de conflicto de interés por parte de dicho empleado.</t>
    </r>
  </si>
  <si>
    <t>3.10</t>
  </si>
  <si>
    <t>Manipulación en la valoración técnica y/o económica de las ofertas presentadas</t>
  </si>
  <si>
    <r>
      <t xml:space="preserve">Los criterios de adjudicación no se encuentran recogidos en los pliegos, no están suficientemente detallados o son discriminatorios, ilícitos o no son adecuados para seleccionar la oferta con una mejor calidad-precio.
</t>
    </r>
    <r>
      <rPr>
        <u/>
        <sz val="16"/>
        <color indexed="8"/>
        <rFont val="Aptos Narrow"/>
        <family val="2"/>
        <scheme val="minor"/>
      </rPr>
      <t xml:space="preserve">Descripción detallada:
</t>
    </r>
    <r>
      <rPr>
        <sz val="16"/>
        <color theme="1"/>
        <rFont val="Aptos Narrow"/>
        <family val="2"/>
        <scheme val="minor"/>
      </rPr>
      <t xml:space="preserve">
En los pliegos no se incluyen o están redactados de forma ambigua, poco clara, y/o abierta o directamente resultan discriminatorios o ilícitos, los criterios de adjudicación para valorar las ofertas para seleccionar a los licitadores, lo que produce ausencia de transparencia y objetividad en la selección del adjudicatario.</t>
    </r>
  </si>
  <si>
    <r>
      <t xml:space="preserve">Aceptación de oferta anómala o desproporcionada sin haber sido justificada adecuadamente por el licitador. 
</t>
    </r>
    <r>
      <rPr>
        <u/>
        <sz val="16"/>
        <color indexed="8"/>
        <rFont val="Aptos Narrow"/>
        <family val="2"/>
        <scheme val="minor"/>
      </rPr>
      <t xml:space="preserve">Descripción detallada:
</t>
    </r>
    <r>
      <rPr>
        <sz val="16"/>
        <color theme="1"/>
        <rFont val="Aptos Narrow"/>
        <family val="2"/>
        <scheme val="minor"/>
      </rPr>
      <t xml:space="preserve">
El adjudicatario ha presentado una oferta anormalmente baja, en comparación con las presentadas por el resto de los competidores y ha sido aceptada por el órgano de contratación sin justificación previa de la capacidad de llevar a cabo la prestación en tiempo y forma requeridos. También puede deberse a filtraciones de los precios ofertado por licitadores, ajustando su precio a las ofertas económicas filtradas.</t>
    </r>
  </si>
  <si>
    <t>4.2</t>
  </si>
  <si>
    <r>
      <t xml:space="preserve">Ausencia y/o inadecuados procedimientos de control del procedimiento de contratación.
</t>
    </r>
    <r>
      <rPr>
        <u/>
        <sz val="16"/>
        <color indexed="8"/>
        <rFont val="Aptos Narrow"/>
        <family val="2"/>
        <scheme val="minor"/>
      </rPr>
      <t xml:space="preserve">Descripción detallada:
</t>
    </r>
    <r>
      <rPr>
        <sz val="16"/>
        <color theme="1"/>
        <rFont val="Aptos Narrow"/>
        <family val="2"/>
        <scheme val="minor"/>
      </rPr>
      <t xml:space="preserve">
No se llevan a cabo medidas de control para seguir el procedimiento de licitación de manera adecuada, dando lugar a posibles defectos en la selección de los candidatos. Por ejemplo, se produce la admisión de ofertas económicas sin haber descartado previamente a los licitadores que incumplen los requisitos técnicos y/o administrativos.</t>
    </r>
  </si>
  <si>
    <t>4.3</t>
  </si>
  <si>
    <r>
      <t xml:space="preserve">Indicios de cambios en las ofertas después de su recepción.
</t>
    </r>
    <r>
      <rPr>
        <u/>
        <sz val="16"/>
        <color indexed="8"/>
        <rFont val="Aptos Narrow"/>
        <family val="2"/>
        <scheme val="minor"/>
      </rPr>
      <t xml:space="preserve">Descripción detallada:
</t>
    </r>
    <r>
      <rPr>
        <sz val="16"/>
        <color theme="1"/>
        <rFont val="Aptos Narrow"/>
        <family val="2"/>
        <scheme val="minor"/>
      </rPr>
      <t xml:space="preserve">
Se presentan indicios que sugieren que tras la recepción de las ofertas se ha producido una modificación en las mismas, bien en relación con el precio, bien en relación con otras condiciones recogidas en las mismas.</t>
    </r>
  </si>
  <si>
    <t>4.4</t>
  </si>
  <si>
    <r>
      <t xml:space="preserve">Ofertas excluidas por errores o por razones dudosas.
</t>
    </r>
    <r>
      <rPr>
        <u/>
        <sz val="16"/>
        <color indexed="8"/>
        <rFont val="Aptos Narrow"/>
        <family val="2"/>
        <scheme val="minor"/>
      </rPr>
      <t xml:space="preserve">Descripción detallada:
</t>
    </r>
    <r>
      <rPr>
        <sz val="16"/>
        <color theme="1"/>
        <rFont val="Aptos Narrow"/>
        <family val="2"/>
        <scheme val="minor"/>
      </rPr>
      <t xml:space="preserve">
Ofertas que quedan excluidas por razones insuficientemente justificadas o por errores. Puede responder a intereses para la selección de un contratista en particular.</t>
    </r>
  </si>
  <si>
    <t>4.5</t>
  </si>
  <si>
    <r>
      <t xml:space="preserve">Quejas de los licitadores.
</t>
    </r>
    <r>
      <rPr>
        <u/>
        <sz val="16"/>
        <color indexed="8"/>
        <rFont val="Aptos Narrow"/>
        <family val="2"/>
        <scheme val="minor"/>
      </rPr>
      <t xml:space="preserve">Descripción detallada:
</t>
    </r>
    <r>
      <rPr>
        <sz val="16"/>
        <color theme="1"/>
        <rFont val="Aptos Narrow"/>
        <family val="2"/>
        <scheme val="minor"/>
      </rPr>
      <t xml:space="preserve">
Se producen reclamaciones o quejas por escrito referidas a posibles manipulaciones de las ofertas presentadas.</t>
    </r>
  </si>
  <si>
    <t>4.6</t>
  </si>
  <si>
    <t>Irregularidades en la formalización del contrato</t>
  </si>
  <si>
    <r>
      <t xml:space="preserve">El contrato formalizado altera los términos de la adjudicación.
</t>
    </r>
    <r>
      <rPr>
        <u/>
        <sz val="16"/>
        <color indexed="8"/>
        <rFont val="Aptos Narrow"/>
        <family val="2"/>
        <scheme val="minor"/>
      </rPr>
      <t>Descripción detallada:</t>
    </r>
    <r>
      <rPr>
        <sz val="16"/>
        <color theme="1"/>
        <rFont val="Aptos Narrow"/>
        <family val="2"/>
        <scheme val="minor"/>
      </rPr>
      <t xml:space="preserve">
Los contratos deben formalizarse en documento administrativo que se ajuste con exactitud a las condiciones de la licitación y en ningún caso se podrán incluir en el documento en que se formalice el contrato cláusulas que impliquen alteración de los términos de la adjudicación. Como ejemplos de alteraciones pueden citarse los siguientes: minoración de las cláusulas contractuales estándar y/o las establecidas en la adjudicación del contrato, cambios sustanciales en las especificaciones técnicas o en el pliego de condiciones administrativas, diferencias entre los requisitos de calidad, cantidad o especificaciones de los bienes y servicios del contrato y los requisitos relativos a los mismos aspectos en los pliegos de la convocatoria, etc.</t>
    </r>
  </si>
  <si>
    <r>
      <t xml:space="preserve">Falta de coincidencia entre el adjudicatario y el firmante del contrato.
</t>
    </r>
    <r>
      <rPr>
        <u/>
        <sz val="16"/>
        <color indexed="8"/>
        <rFont val="Aptos Narrow"/>
        <family val="2"/>
        <scheme val="minor"/>
      </rPr>
      <t xml:space="preserve">Descripción detallada:
</t>
    </r>
    <r>
      <rPr>
        <sz val="16"/>
        <color theme="1"/>
        <rFont val="Aptos Narrow"/>
        <family val="2"/>
        <scheme val="minor"/>
      </rPr>
      <t xml:space="preserve">
Se produce una ausencia de coincidencia entre el adjudicatario y el firmante del contrato en términos de denominación social, personalidad jurídica, etc. sin la debida justificación</t>
    </r>
  </si>
  <si>
    <t>5.2</t>
  </si>
  <si>
    <r>
      <t xml:space="preserve">Demoras injustificadas para firmar el contrato entre el organismo de contratación y el adjudicatario.
</t>
    </r>
    <r>
      <rPr>
        <u/>
        <sz val="16"/>
        <color indexed="8"/>
        <rFont val="Aptos Narrow"/>
        <family val="2"/>
        <scheme val="minor"/>
      </rPr>
      <t>Descripción detallada:</t>
    </r>
    <r>
      <rPr>
        <sz val="16"/>
        <color theme="1"/>
        <rFont val="Aptos Narrow"/>
        <family val="2"/>
        <scheme val="minor"/>
      </rPr>
      <t xml:space="preserve">
Las demoras excesivas en la firma del contrato pueden sugerir que está sucediendo algo inusual o sospechoso.  </t>
    </r>
  </si>
  <si>
    <t>5.3</t>
  </si>
  <si>
    <r>
      <t xml:space="preserve">Inexistencia de contrato.
</t>
    </r>
    <r>
      <rPr>
        <u/>
        <sz val="16"/>
        <color indexed="8"/>
        <rFont val="Aptos Narrow"/>
        <family val="2"/>
        <scheme val="minor"/>
      </rPr>
      <t>Descripción detallada:</t>
    </r>
    <r>
      <rPr>
        <sz val="16"/>
        <color theme="1"/>
        <rFont val="Aptos Narrow"/>
        <family val="2"/>
        <scheme val="minor"/>
      </rPr>
      <t xml:space="preserve">
No existe contrato de adjudicación o la documentación del expediente de contratación es insuficiente, incompleta o inexistente como, por ejemplo, de la documentación de los licitadores en el procedimiento.  </t>
    </r>
  </si>
  <si>
    <t>5.4</t>
  </si>
  <si>
    <t>Incumplimiento de las obligaciones o irregularidades en la prestación que beneficien al adjudicatario</t>
  </si>
  <si>
    <r>
      <t xml:space="preserve">Prestación en términos inferiores a lo estipulado en el contrato.
</t>
    </r>
    <r>
      <rPr>
        <u/>
        <sz val="16"/>
        <color indexed="8"/>
        <rFont val="Aptos Narrow"/>
        <family val="2"/>
        <scheme val="minor"/>
      </rPr>
      <t xml:space="preserve">Descripción detallada:
</t>
    </r>
    <r>
      <rPr>
        <sz val="16"/>
        <color theme="1"/>
        <rFont val="Aptos Narrow"/>
        <family val="2"/>
        <scheme val="minor"/>
      </rPr>
      <t xml:space="preserve">
Se produce cuando se da alguna de las siguientes circunstancias: la falta de entrega o de sustitución de productos, la ejecución irregular en términos de calidad o de plazos de entrega o la asignación de recursos no cualificados o de coste inferior a las necesidades del contrato, entre otros; todo ello sin la correspondiente justificación/motivación, solicitud formal de prórroga por motivos no imputables al adjudicatario, por causas de fuerza mayor, etc.</t>
    </r>
  </si>
  <si>
    <r>
      <t xml:space="preserve">Falta de reciprocidad en las prestaciones recogidas en el contrato.
</t>
    </r>
    <r>
      <rPr>
        <u/>
        <sz val="16"/>
        <color indexed="8"/>
        <rFont val="Aptos Narrow"/>
        <family val="2"/>
        <scheme val="minor"/>
      </rPr>
      <t xml:space="preserve">Descripción detallada:
</t>
    </r>
    <r>
      <rPr>
        <sz val="16"/>
        <color theme="1"/>
        <rFont val="Aptos Narrow"/>
        <family val="2"/>
        <scheme val="minor"/>
      </rPr>
      <t xml:space="preserve">
Una de las características básicas de los contratos es que sean sinalagmáticos, es decir, debe existir una equivalencia entre la prestación y la contraprestación. Por ejemplo, se adjudica un contrato por 40.000 euros para un fin que no justifica tal cuantía (pintar unas aulas cuyo coste real de mercado puede suponer menos de 2.000 euros), se altera el servicio o producto a entregar por parte del contratista disminuyendo su cantidad pero sin producirse un cambio en la contraprestación o pago a realizar por parte del ente adjudicador, sobrestimación de la calidad o de las actividades del personal, etc.</t>
    </r>
  </si>
  <si>
    <r>
      <t xml:space="preserve">Cambios en la prestación sin causa razonable aparente.
</t>
    </r>
    <r>
      <rPr>
        <u/>
        <sz val="16"/>
        <color indexed="8"/>
        <rFont val="Aptos Narrow"/>
        <family val="2"/>
        <scheme val="minor"/>
      </rPr>
      <t>Descripción detallada:</t>
    </r>
    <r>
      <rPr>
        <sz val="16"/>
        <color theme="1"/>
        <rFont val="Aptos Narrow"/>
        <family val="2"/>
        <scheme val="minor"/>
      </rPr>
      <t xml:space="preserve">
Esta situación puede producirse de diferentes formas. Por ejemplo, tras establecer por contrato unos pedidos específicos con un contratista, estos se aumentan o disminuyen en numerosas ocasiones y sin causa razonable aparente, o se aumentan las horas de trabajo sin el aumento correspondiente de los materiales utilizados que se han podido utilizar durante esas horas de trabajo, etc.  </t>
    </r>
  </si>
  <si>
    <r>
      <t xml:space="preserve">Modificaciones de contratos sin cumplir los requisitos legales ni estar justificadas.
</t>
    </r>
    <r>
      <rPr>
        <u/>
        <sz val="16"/>
        <color indexed="8"/>
        <rFont val="Aptos Narrow"/>
        <family val="2"/>
        <scheme val="minor"/>
      </rPr>
      <t xml:space="preserve">Descripción detallada:
</t>
    </r>
    <r>
      <rPr>
        <sz val="16"/>
        <color theme="1"/>
        <rFont val="Aptos Narrow"/>
        <family val="2"/>
        <scheme val="minor"/>
      </rPr>
      <t xml:space="preserve">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t>
    </r>
  </si>
  <si>
    <t>Incumplimiento de los deberes de información y comunicación de apoyo del FSE+</t>
  </si>
  <si>
    <r>
      <t xml:space="preserve">Incumplimiento de los deberes de información y comunicación de apoyo del FSE+.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El adjudicatario incumple las obligaciones a las que queda sujeto en materia de información y publicidad del Fondo Social Europeo Plus. Tanto el organismo que realiza una convocatoria como los adjudicatarios están compelidos a informar y difundir que dichas ayudas u operaciones están financiadas con cargo al FSE+, y deben cumplir lo establecido en las disposiciones europeas al respecto (Artículos 46, 47 y 50 del RDC).</t>
    </r>
  </si>
  <si>
    <r>
      <t xml:space="preserve">El organismo no ha realizado una correcta documentación de la operación que permita garantizar la pista de auditoria.
</t>
    </r>
    <r>
      <rPr>
        <u/>
        <sz val="16"/>
        <color indexed="8"/>
        <rFont val="Aptos Narrow"/>
        <family val="2"/>
        <scheme val="minor"/>
      </rPr>
      <t>Descripción detallada:</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t>
    </r>
  </si>
  <si>
    <r>
      <t xml:space="preserve">No se establece con precisión el método de cálculo de costes que debe aplicarse en las operaciones.
</t>
    </r>
    <r>
      <rPr>
        <u/>
        <sz val="16"/>
        <color theme="1"/>
        <rFont val="Aptos Narrow"/>
        <family val="2"/>
        <scheme val="minor"/>
      </rPr>
      <t xml:space="preserve">Descripción detallada:
</t>
    </r>
    <r>
      <rPr>
        <b/>
        <sz val="16"/>
        <color theme="1"/>
        <rFont val="Aptos Narrow"/>
        <family val="2"/>
        <scheme val="minor"/>
      </rPr>
      <t xml:space="preserve">
</t>
    </r>
    <r>
      <rPr>
        <sz val="16"/>
        <color theme="1"/>
        <rFont val="Aptos Narrow"/>
        <family val="2"/>
        <scheme val="minor"/>
      </rPr>
      <t xml:space="preserve">El organismo no ha establecido de forma clara el método de cálculo de costes que aplica a la operación en la documentación previa ( DECA, pliegos, informe de necesidad, …)  , de acuerdo con lo establecido en los artículos 53 y siguientes del RDC. </t>
    </r>
  </si>
  <si>
    <r>
      <t xml:space="preserve">El organismo no ha realizado una correcta revisión de la justificación de la ayuda.
</t>
    </r>
    <r>
      <rPr>
        <u/>
        <sz val="16"/>
        <color theme="1"/>
        <rFont val="Aptos Narrow"/>
        <family val="2"/>
        <scheme val="minor"/>
      </rPr>
      <t xml:space="preserve">
Descripción detallada:
</t>
    </r>
    <r>
      <rPr>
        <sz val="16"/>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t>
    </r>
  </si>
  <si>
    <t>COEFICIENTE RIESGO EX POST ASOCIADO A CONTRATACIÓN</t>
  </si>
  <si>
    <t>Medios Propios</t>
  </si>
  <si>
    <t>¿Es de aplicación el método de gestión de "Medios Propios"?</t>
  </si>
  <si>
    <t>GESTIÓN DIRECTA: MEDIOS PROPIOS</t>
  </si>
  <si>
    <t>Asignación incorrecta deliberada de los costes de mano de obra</t>
  </si>
  <si>
    <r>
      <t xml:space="preserve">El beneficiario asigna de forma incorrecta los gastos de personal entre proyectos de la UE y de otras fuentes de financiación. 
</t>
    </r>
    <r>
      <rPr>
        <u/>
        <sz val="14"/>
        <color indexed="8"/>
        <rFont val="Aptos Narrow"/>
        <family val="2"/>
        <scheme val="minor"/>
      </rPr>
      <t xml:space="preserve">Descripción detallada:
</t>
    </r>
    <r>
      <rPr>
        <b/>
        <sz val="14"/>
        <color indexed="8"/>
        <rFont val="Aptos Narrow"/>
        <family val="2"/>
        <scheme val="minor"/>
      </rPr>
      <t xml:space="preserve">
</t>
    </r>
    <r>
      <rPr>
        <sz val="14"/>
        <color theme="1"/>
        <rFont val="Aptos Narrow"/>
        <family val="2"/>
        <scheme val="minor"/>
      </rPr>
      <t>Imputación deliberada por parte del organismo de gastos de personal que corresponden a otro proyecto no financiado por el FSE+ a un proyecto financiado con cargo al FSE+.</t>
    </r>
  </si>
  <si>
    <r>
      <t xml:space="preserve">Tarifas horarias inadecuadas.
</t>
    </r>
    <r>
      <rPr>
        <sz val="14"/>
        <color theme="1"/>
        <rFont val="Aptos Narrow"/>
        <family val="2"/>
        <scheme val="minor"/>
      </rPr>
      <t xml:space="preserve">
</t>
    </r>
    <r>
      <rPr>
        <u/>
        <sz val="14"/>
        <color theme="1"/>
        <rFont val="Aptos Narrow"/>
        <family val="2"/>
        <scheme val="minor"/>
      </rPr>
      <t xml:space="preserve">Descripción detallada:
</t>
    </r>
    <r>
      <rPr>
        <sz val="14"/>
        <color theme="1"/>
        <rFont val="Aptos Narrow"/>
        <family val="2"/>
        <scheme val="minor"/>
      </rPr>
      <t>La ratio coste/hora está calculado de forma irregular o no corresponde a la realidad por su sobreestimación o subestimación. Asimismo, puede ocurrir cuando se asignan a los gastos, conceptos que no forman parte de la nómina del empleado, partes de tiempo no firmados, horas extraordinarias no abonadas, no existe correspondencia entre el coste/hora y el nivel de cualificación requerido para un recurso humano concreto, imputación de periodos de baja, pagas extras mal imputadas, etc.</t>
    </r>
  </si>
  <si>
    <r>
      <t xml:space="preserve">Gastos reclamados para personal inexistente.
</t>
    </r>
    <r>
      <rPr>
        <u/>
        <sz val="14"/>
        <color theme="1"/>
        <rFont val="Aptos Narrow"/>
        <family val="2"/>
        <scheme val="minor"/>
      </rPr>
      <t>Descripción detallada:</t>
    </r>
    <r>
      <rPr>
        <sz val="14"/>
        <color theme="1"/>
        <rFont val="Aptos Narrow"/>
        <family val="2"/>
        <scheme val="minor"/>
      </rPr>
      <t xml:space="preserve">	
El organismo reclama la certificación de gastos de personal cuando en la realidad no se ha destinado dicho personal a la ejecución de la operación</t>
    </r>
    <r>
      <rPr>
        <b/>
        <sz val="14"/>
        <color theme="1"/>
        <rFont val="Aptos Narrow"/>
        <family val="2"/>
        <scheme val="minor"/>
      </rPr>
      <t xml:space="preserve">
</t>
    </r>
  </si>
  <si>
    <r>
      <t xml:space="preserve">Gastos de personal por actividades realizadas fuera del plazo de ejecución de la operación.
</t>
    </r>
    <r>
      <rPr>
        <u/>
        <sz val="14"/>
        <color theme="1"/>
        <rFont val="Aptos Narrow"/>
        <family val="2"/>
        <scheme val="minor"/>
      </rPr>
      <t>Descripción detallada:</t>
    </r>
    <r>
      <rPr>
        <b/>
        <sz val="14"/>
        <color theme="1"/>
        <rFont val="Aptos Narrow"/>
        <family val="2"/>
        <scheme val="minor"/>
      </rPr>
      <t xml:space="preserve">	
</t>
    </r>
    <r>
      <rPr>
        <sz val="14"/>
        <color theme="1"/>
        <rFont val="Aptos Narrow"/>
        <family val="2"/>
        <scheme val="minor"/>
      </rPr>
      <t>Existen gastos de personal contraídos por el organismo en concepto de actividades que han sido realizadas de forma efectiva fuera del plazo de ejecución de la operación.</t>
    </r>
  </si>
  <si>
    <t>Ejecución irregular de la actividad.</t>
  </si>
  <si>
    <r>
      <t xml:space="preserve">Retrasos injustificados en los plazos de entrega.
</t>
    </r>
    <r>
      <rPr>
        <u/>
        <sz val="14"/>
        <color indexed="8"/>
        <rFont val="Aptos Narrow"/>
        <family val="2"/>
        <scheme val="minor"/>
      </rPr>
      <t>Descripción detallada</t>
    </r>
    <r>
      <rPr>
        <sz val="14"/>
        <color theme="1"/>
        <rFont val="Aptos Narrow"/>
        <family val="2"/>
        <scheme val="minor"/>
      </rPr>
      <t>:
La bandera roja se produce cuando el tiempo dedicado por el organismo a la ejecución de la operación excede de los plazos previstos en la convocatoria y/o contrato, sin estar debidamente justificados.</t>
    </r>
  </si>
  <si>
    <r>
      <t xml:space="preserve">No entrega o realización del servicio. 
</t>
    </r>
    <r>
      <rPr>
        <u/>
        <sz val="14"/>
        <color indexed="8"/>
        <rFont val="Aptos Narrow"/>
        <family val="2"/>
        <scheme val="minor"/>
      </rPr>
      <t>Descripción detallada</t>
    </r>
    <r>
      <rPr>
        <sz val="14"/>
        <color theme="1"/>
        <rFont val="Aptos Narrow"/>
        <family val="2"/>
        <scheme val="minor"/>
      </rPr>
      <t>:
No existe constancia de la entrega o realización del servicio al que se imputan los gastos.</t>
    </r>
  </si>
  <si>
    <r>
      <t xml:space="preserve">El beneficiario/destinatario de las ayudas incumple la obligación de garantizar la concurrencia en caso de que necesite negociar con proveedores.
</t>
    </r>
    <r>
      <rPr>
        <u/>
        <sz val="14"/>
        <color theme="1"/>
        <rFont val="Aptos Narrow"/>
        <family val="2"/>
        <scheme val="minor"/>
      </rPr>
      <t xml:space="preserve">
Descripción detallada:
</t>
    </r>
    <r>
      <rPr>
        <sz val="14"/>
        <color theme="1"/>
        <rFont val="Aptos Narrow"/>
        <family val="2"/>
        <scheme val="minor"/>
      </rPr>
      <t xml:space="preserve">
El beneficiario/destinatario de la ayuda o subvención que, en su caso, desee negociar o contratar a proveedores, no garantiza la elección de los mismos a través de un proceso de concurrencia competitiva. Según el procedimiento establecido al efecto en el artículo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artículo 29.7 de la Ley General de Subvenciones.</t>
    </r>
  </si>
  <si>
    <t>Sobreestimación de la calidad o de las actividades del personal</t>
  </si>
  <si>
    <r>
      <t xml:space="preserve">La cualificación de la mano de obra no es la adecuada.
</t>
    </r>
    <r>
      <rPr>
        <u/>
        <sz val="14"/>
        <color theme="1"/>
        <rFont val="Aptos Narrow"/>
        <family val="2"/>
        <scheme val="minor"/>
      </rPr>
      <t>Descripción detallada:</t>
    </r>
    <r>
      <rPr>
        <b/>
        <sz val="14"/>
        <color theme="1"/>
        <rFont val="Aptos Narrow"/>
        <family val="2"/>
        <scheme val="minor"/>
      </rPr>
      <t xml:space="preserve">
</t>
    </r>
    <r>
      <rPr>
        <sz val="14"/>
        <color theme="1"/>
        <rFont val="Aptos Narrow"/>
        <family val="2"/>
        <scheme val="minor"/>
      </rPr>
      <t xml:space="preserve">
Los recursos humanos asignados a la operación no presentan el nivel de cualificación requerido o suficiente para la correcta ejecución de la misma u ostentan niveles de cualificación inferiores a los acordados para la correcta ejecución de la operación.</t>
    </r>
  </si>
  <si>
    <r>
      <t xml:space="preserve">Se describen de forma inexacta las actividades llevadas a cabo por el personal.
</t>
    </r>
    <r>
      <rPr>
        <u/>
        <sz val="14"/>
        <color indexed="8"/>
        <rFont val="Aptos Narrow"/>
        <family val="2"/>
        <scheme val="minor"/>
      </rPr>
      <t xml:space="preserve">Descripción detallada:
</t>
    </r>
    <r>
      <rPr>
        <sz val="14"/>
        <color theme="1"/>
        <rFont val="Aptos Narrow"/>
        <family val="2"/>
        <scheme val="minor"/>
      </rPr>
      <t xml:space="preserve">
Las actividades llevadas a cabo por el personal encargado de la ejecución de la operación no se corresponden con las actividades necesarias para llevar a cabo la operación.</t>
    </r>
  </si>
  <si>
    <r>
      <t xml:space="preserve">Incumplimiento de los deberes de información y comunicación de apoyo del FSE+.
</t>
    </r>
    <r>
      <rPr>
        <u/>
        <sz val="14"/>
        <color indexed="8"/>
        <rFont val="Aptos Narrow"/>
        <family val="2"/>
        <scheme val="minor"/>
      </rPr>
      <t>Descripción detallada:</t>
    </r>
    <r>
      <rPr>
        <sz val="14"/>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Anexo IX del RDC.</t>
    </r>
  </si>
  <si>
    <t>Pérdida de Pista de Auditoría.</t>
  </si>
  <si>
    <r>
      <t xml:space="preserve">El organismo no ha realizado una correcta documentación de la operación que permita garantizar la pista de auditoría.
</t>
    </r>
    <r>
      <rPr>
        <u/>
        <sz val="14"/>
        <color indexed="8"/>
        <rFont val="Aptos Narrow"/>
        <family val="2"/>
        <scheme val="minor"/>
      </rPr>
      <t>Descripción detallada:</t>
    </r>
    <r>
      <rPr>
        <sz val="14"/>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  </t>
    </r>
  </si>
  <si>
    <r>
      <t xml:space="preserve">No se establece con precisión el método de cálculo de costes que debe aplicarse en las operaciones.
</t>
    </r>
    <r>
      <rPr>
        <u/>
        <sz val="14"/>
        <color theme="1"/>
        <rFont val="Aptos Narrow"/>
        <family val="2"/>
        <scheme val="minor"/>
      </rPr>
      <t xml:space="preserve">
Descripción detallada:
</t>
    </r>
    <r>
      <rPr>
        <b/>
        <sz val="14"/>
        <color theme="1"/>
        <rFont val="Aptos Narrow"/>
        <family val="2"/>
        <scheme val="minor"/>
      </rPr>
      <t xml:space="preserve">
</t>
    </r>
    <r>
      <rPr>
        <sz val="14"/>
        <color theme="1"/>
        <rFont val="Aptos Narrow"/>
        <family val="2"/>
        <scheme val="minor"/>
      </rPr>
      <t xml:space="preserve">El organismo no ha establecido de forma clara el método de cálculo de costes que aplica a la operación en la documentación previa ( DECA, manual de gestión, …)  , de acuerdo con lo establecido en los artículos 53 y siguientes del RDC. </t>
    </r>
  </si>
  <si>
    <r>
      <t xml:space="preserve">El organismo no ha realizado una correcta revisión de la justificación de la ayuda.
</t>
    </r>
    <r>
      <rPr>
        <u/>
        <sz val="14"/>
        <color theme="1"/>
        <rFont val="Aptos Narrow"/>
        <family val="2"/>
        <scheme val="minor"/>
      </rPr>
      <t>Descripción detallada:</t>
    </r>
    <r>
      <rPr>
        <b/>
        <sz val="14"/>
        <color theme="1"/>
        <rFont val="Aptos Narrow"/>
        <family val="2"/>
        <scheme val="minor"/>
      </rPr>
      <t xml:space="preserve">
</t>
    </r>
    <r>
      <rPr>
        <sz val="14"/>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
Una incorrecta revisión de la justificación puede dar lugar a errores en la verificación de la elegibilidad del gasto incumpliendo así lo establecido en la Orden TES/106/2024, de 8 de febrero, por la que se determinan los gastos subvencionables por el Fondo Social Europeo Plus durante el período de programación 2021-2027.</t>
    </r>
  </si>
  <si>
    <t>COEFICIENTE RIESGO EX POST ASOCIADO A MEDIOS PROPIOS</t>
  </si>
  <si>
    <t>Encargo</t>
  </si>
  <si>
    <t>¿Es de aplicación el método de gestión de "Encargo a Medio Propio"?</t>
  </si>
  <si>
    <t>GESTIÓN DIRECTA: ENCARGO A MEDIOS PROPIOS</t>
  </si>
  <si>
    <t>Inexistencia de necesidad justificada para el encargo</t>
  </si>
  <si>
    <r>
      <t xml:space="preserve">Justificación insuficiente del recurso al encargo (instrumento jurídico, necesidades a cubrir y objeto del encargo).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El informe de insuficiencia de medios no establece razones claras y concluyentes para justificar el recurso a un encargo. Además, las necesidades a cubrir no están adecuadamente justificadas o el objeto del encargo no está suficientemente definido con el detalle de las actividades a realizar.</t>
    </r>
  </si>
  <si>
    <r>
      <t xml:space="preserve">Ejecución de forma paralela actividades semejantes con recursos propios o ejecución en periodos anteriores de las operaciones sin acudir a este método de gestión.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La entidad realiza actividades similares sin acudir a la figura del encargo a través de sus propios medios; en periodos anteriores las operaciones fueron ejecutadas con otros métodos, o bien se está utilizando el encargo para cubrir necesidades recurrentes que deberían realizarse por personal de la propia entidad, no quedando justificado el recurso al encargo en las operaciones evaluadas.</t>
    </r>
  </si>
  <si>
    <t>Incumplimiento por el órgano que encarga de los requisitos subjetivos para serlo</t>
  </si>
  <si>
    <r>
      <t xml:space="preserve">El órgano que encarga no ostenta la condición de poder adjudicador. 
</t>
    </r>
    <r>
      <rPr>
        <u/>
        <sz val="16"/>
        <color indexed="8"/>
        <rFont val="Aptos Narrow"/>
        <family val="2"/>
        <scheme val="minor"/>
      </rPr>
      <t>Descripción detallada</t>
    </r>
    <r>
      <rPr>
        <sz val="16"/>
        <color theme="1"/>
        <rFont val="Aptos Narrow"/>
        <family val="2"/>
        <scheme val="minor"/>
      </rPr>
      <t>:
La bandera roja tiene lugar cuando el órgano que encarga la gestión no ostenta la condición poder adjudicador, no siendo uno de los organismos o entidades considerados a tal efecto por el artículo 3.3 de la Ley 9/2017 de 8 de noviembre que establece el ámbito subjetivo de la normativa de Contratos del Sector Público.</t>
    </r>
  </si>
  <si>
    <t>Incumplimiento por el órgano encargado de los requisitos para ser considerado ente instrumental</t>
  </si>
  <si>
    <r>
      <t xml:space="preserve">El órgano encargado no cumple los requisitos para ser considerado ente instrumental.
</t>
    </r>
    <r>
      <rPr>
        <u/>
        <sz val="16"/>
        <color indexed="8"/>
        <rFont val="Aptos Narrow"/>
        <family val="2"/>
        <scheme val="minor"/>
      </rPr>
      <t xml:space="preserve">Descripción detallada:
</t>
    </r>
    <r>
      <rPr>
        <sz val="16"/>
        <color theme="1"/>
        <rFont val="Aptos Narrow"/>
        <family val="2"/>
        <scheme val="minor"/>
      </rPr>
      <t>El órgano encargado no reúne los requisitos para ser calificado como medio propio personificado respecto de los poderes adjudicadores correspondientes, al no cumplir con los requisitos establecidos en los artículos 32.2, 32.3 y 32.4 de la Ley 9/2017 de 8 de noviembre de Contratos del Sector Público y del artículo 86.2 de la ley 40/ 2015, de 1 de octubre de Régimen Jurídico del Sector Público.</t>
    </r>
  </si>
  <si>
    <t>Falta de justificación en la selección del Medio Propio</t>
  </si>
  <si>
    <r>
      <t xml:space="preserve">Concentración de encargos con objetos diferentes en un medio propio concreto, en el caso de que haya varios.
</t>
    </r>
    <r>
      <rPr>
        <u/>
        <sz val="16"/>
        <color indexed="8"/>
        <rFont val="Aptos Narrow"/>
        <family val="2"/>
        <scheme val="minor"/>
      </rPr>
      <t>Descripción detallada:</t>
    </r>
    <r>
      <rPr>
        <sz val="16"/>
        <color theme="1"/>
        <rFont val="Aptos Narrow"/>
        <family val="2"/>
        <scheme val="minor"/>
      </rPr>
      <t xml:space="preserve">
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adicionalmente puede constituir un riesgo de buena gestión financiera, de incumplimiento y abrir la puerta al fraude y la corrupción.</t>
    </r>
  </si>
  <si>
    <r>
      <t xml:space="preserve">El objeto del medio propio al que se realiza el encargo no coincide con el tipo de actividades que se le han encargado.
</t>
    </r>
    <r>
      <rPr>
        <u/>
        <sz val="16"/>
        <color indexed="8"/>
        <rFont val="Aptos Narrow"/>
        <family val="2"/>
        <scheme val="minor"/>
      </rPr>
      <t>Descripción detallada:</t>
    </r>
    <r>
      <rPr>
        <sz val="16"/>
        <color theme="1"/>
        <rFont val="Aptos Narrow"/>
        <family val="2"/>
        <scheme val="minor"/>
      </rPr>
      <t xml:space="preserve">
Se han realizado encargos no plenamente concordantes con el objeto social del medio propio o que no encajan adecuadamente en el mismo o en su área de especialización funcional.</t>
    </r>
  </si>
  <si>
    <t>Incumplimiento de los límites de subcontratación y limitación de la concurrencia en el caso de ejecucición por terceros</t>
  </si>
  <si>
    <r>
      <t xml:space="preserve">No cumplen los requisitos establecidos en el artículo 32.7 de la LCSP en los negocios jurídicos que los entes destinatarios del encargo celebran en ejecución del mismo.
</t>
    </r>
    <r>
      <rPr>
        <u/>
        <sz val="16"/>
        <color indexed="8"/>
        <rFont val="Aptos Narrow"/>
        <family val="2"/>
        <scheme val="minor"/>
      </rPr>
      <t>Descripción detallada:</t>
    </r>
    <r>
      <rPr>
        <sz val="16"/>
        <color theme="1"/>
        <rFont val="Aptos Narrow"/>
        <family val="2"/>
        <scheme val="minor"/>
      </rPr>
      <t xml:space="preserve">
Se realizan por el medio propio subcontrataciones no previstas en los documentos o pliegos reguladores del encargo sin que tampoco se hayan notificado al ente que realiza el encargo de contrataciones sobrevenidas.  Además, el medio propio realiza subcontrataciones por encima del límite del 50% del importe del encargo.</t>
    </r>
  </si>
  <si>
    <r>
      <t xml:space="preserve">Contratación recurrente de los mismos proveedores.
</t>
    </r>
    <r>
      <rPr>
        <u/>
        <sz val="16"/>
        <color theme="1"/>
        <rFont val="Aptos Narrow"/>
        <family val="2"/>
        <scheme val="minor"/>
      </rPr>
      <t xml:space="preserve">Descripción detallada:
</t>
    </r>
    <r>
      <rPr>
        <sz val="16"/>
        <color theme="1"/>
        <rFont val="Aptos Narrow"/>
        <family val="2"/>
        <scheme val="minor"/>
      </rPr>
      <t>Tendencia por parte del organismo que encarga a contratar siempre a los mismos proveedores, sin justificación aparente.</t>
    </r>
  </si>
  <si>
    <t>Incumplimiento de las obligaciones de información, comunicación y publicidad</t>
  </si>
  <si>
    <r>
      <t xml:space="preserve">Incumplimiento del deber de publicación del encargo en la Plataforma de Contratación correspondiente en el caso de encargos de importe superior a 50.000€, IVA excluido.
</t>
    </r>
    <r>
      <rPr>
        <u/>
        <sz val="16"/>
        <color indexed="8"/>
        <rFont val="Aptos Narrow"/>
        <family val="2"/>
        <scheme val="minor"/>
      </rPr>
      <t>Descripción detallada:</t>
    </r>
    <r>
      <rPr>
        <sz val="16"/>
        <color theme="1"/>
        <rFont val="Aptos Narrow"/>
        <family val="2"/>
        <scheme val="minor"/>
      </rPr>
      <t xml:space="preserve">
No ha cumplido con la obligación de publicar el encargo en la Plataforma de Contratación (perfil del contratante) en los encargos de importe superior a 50.000€, IVA excluido, con la información que exige el artículo 63.6 de la LCSP.</t>
    </r>
  </si>
  <si>
    <r>
      <t xml:space="preserve">Incumplimiento de los deberes de información y comunicación del apoyo del FSE + a las medidas financiadas.
</t>
    </r>
    <r>
      <rPr>
        <u/>
        <sz val="16"/>
        <color indexed="8"/>
        <rFont val="Aptos Narrow"/>
        <family val="2"/>
        <scheme val="minor"/>
      </rPr>
      <t>Descripción detallada:</t>
    </r>
    <r>
      <rPr>
        <sz val="16"/>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los artículos 46, 47 y 50 del Reglamento (UE) 2021/1060, del Parlamento Europeo y del Consejo, de 24 de junio de 2021, por el que se establecen las disposiciones comunes relativas al Fondo Social Europeo Plus.</t>
    </r>
  </si>
  <si>
    <t>Incumplimiento total o parcial de las prestaciones objeto del encargo</t>
  </si>
  <si>
    <r>
      <t xml:space="preserve">Retrasos injustificados en los plazos de entrega.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El plazo de ejecución del encargo excede del previsto en los documentos o pliegos que rigen el encargo, sin estar debidamente justificado.</t>
    </r>
  </si>
  <si>
    <r>
      <t xml:space="preserve">No hay entrega de los productos o no se realiza el servicio, total o parcial.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No existe constancia de la entrega o de la realización total de los productos o servicios objeto del encargo.</t>
    </r>
  </si>
  <si>
    <t>7.2</t>
  </si>
  <si>
    <r>
      <t xml:space="preserve">Falta de adecuación de las prestaciones del encargo con la necesidad administrativa que debe cubrir.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Los servicios o productos entregados no se corresponden con la necesidad administrativa que pretendía cubrirse con el encargo.</t>
    </r>
  </si>
  <si>
    <t>7.3</t>
  </si>
  <si>
    <t>Aplicación incorrecta de las tarifas y costes</t>
  </si>
  <si>
    <r>
      <t xml:space="preserve">Ausencia de tarifas aprobadas por el órgano competente o falta de actualización cuando proceda.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El medio propio no dispone de tarifas aprobadas por el órgano competente para ello (o actualizadas convenientemente para reflejar los costes reales de la actividad) para determinar el importe del encargo.</t>
    </r>
  </si>
  <si>
    <r>
      <t xml:space="preserve">Aplicación incorrecta de las tarifas aplicadas en la elaboración del presupuesto.
</t>
    </r>
    <r>
      <rPr>
        <sz val="16"/>
        <color theme="1"/>
        <rFont val="Aptos Narrow"/>
        <family val="2"/>
        <scheme val="minor"/>
      </rPr>
      <t xml:space="preserve">
</t>
    </r>
    <r>
      <rPr>
        <u/>
        <sz val="16"/>
        <color theme="1"/>
        <rFont val="Aptos Narrow"/>
        <family val="2"/>
        <scheme val="minor"/>
      </rPr>
      <t>Descripción detallada:</t>
    </r>
    <r>
      <rPr>
        <sz val="16"/>
        <color theme="1"/>
        <rFont val="Aptos Narrow"/>
        <family val="2"/>
        <scheme val="minor"/>
      </rPr>
      <t xml:space="preserve">
</t>
    </r>
    <r>
      <rPr>
        <u/>
        <sz val="16"/>
        <color theme="1"/>
        <rFont val="Aptos Narrow"/>
        <family val="2"/>
        <scheme val="minor"/>
      </rPr>
      <t xml:space="preserve">
</t>
    </r>
    <r>
      <rPr>
        <sz val="16"/>
        <color theme="1"/>
        <rFont val="Aptos Narrow"/>
        <family val="2"/>
        <scheme val="minor"/>
      </rPr>
      <t>No se han aplicado las tarifas aprobadas para la elaboración del presupuesto del encargo y sus modificaciones o se han aplicado incorrectamente</t>
    </r>
  </si>
  <si>
    <r>
      <t xml:space="preserve">Estimación incorrecta de las unidades a las que se aplican las tarifas en la elaboración del presupuesto.
</t>
    </r>
    <r>
      <rPr>
        <u/>
        <sz val="16"/>
        <color theme="1"/>
        <rFont val="Aptos Narrow"/>
        <family val="2"/>
        <scheme val="minor"/>
      </rPr>
      <t>Descripción detallada:</t>
    </r>
    <r>
      <rPr>
        <sz val="16"/>
        <color theme="1"/>
        <rFont val="Aptos Narrow"/>
        <family val="2"/>
        <scheme val="minor"/>
      </rPr>
      <t xml:space="preserve">	
</t>
    </r>
    <r>
      <rPr>
        <b/>
        <sz val="16"/>
        <color theme="1"/>
        <rFont val="Aptos Narrow"/>
        <family val="2"/>
        <scheme val="minor"/>
      </rPr>
      <t xml:space="preserve">
</t>
    </r>
    <r>
      <rPr>
        <sz val="16"/>
        <color theme="1"/>
        <rFont val="Aptos Narrow"/>
        <family val="2"/>
        <scheme val="minor"/>
      </rPr>
      <t>Las unidades materiales, personales y temporales que se han tenido en cuenta para la elaboración del presupuesto del encargo y sus modificaciones no han sido estimadas correctamente.</t>
    </r>
  </si>
  <si>
    <r>
      <t xml:space="preserve">Aplicación de IVA cuando se trata de una operación no sujeta (artículo 7.8º Ley del IVA).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 xml:space="preserve">
Se ha aplicado el IVA al importe del encargo cuando se trata de una operación no sujeta al IVA.</t>
    </r>
  </si>
  <si>
    <t>8.4</t>
  </si>
  <si>
    <t>Pérdida de pista de auditoría</t>
  </si>
  <si>
    <t>9.1</t>
  </si>
  <si>
    <r>
      <t xml:space="preserve">No se establece con precisión el método de cálculo de costes que debe aplicarse en las operaciones.
</t>
    </r>
    <r>
      <rPr>
        <u/>
        <sz val="16"/>
        <color indexed="8"/>
        <rFont val="Aptos Narrow"/>
        <family val="2"/>
        <scheme val="minor"/>
      </rPr>
      <t xml:space="preserve">Descripción detallada:
</t>
    </r>
    <r>
      <rPr>
        <sz val="16"/>
        <color theme="1"/>
        <rFont val="Aptos Narrow"/>
        <family val="2"/>
        <scheme val="minor"/>
      </rPr>
      <t xml:space="preserve">El organismo no ha establecido de forma clara el método de cálculo de costes que aplica a la operación en la documentación previa ( DECA, informe de necesidad…), de acuerdo con lo establecido en los artículos 53 y siguientes del RDC. </t>
    </r>
  </si>
  <si>
    <t>9.2</t>
  </si>
  <si>
    <r>
      <t xml:space="preserve">El organismo no ha realizado una correcta revisión de la justificación de la ayuda.
</t>
    </r>
    <r>
      <rPr>
        <u/>
        <sz val="16"/>
        <color theme="1"/>
        <rFont val="Aptos Narrow"/>
        <family val="2"/>
        <scheme val="minor"/>
      </rPr>
      <t xml:space="preserve">Descripción detallada:
</t>
    </r>
    <r>
      <rPr>
        <sz val="16"/>
        <color theme="1"/>
        <rFont val="Aptos Narrow"/>
        <family val="2"/>
        <scheme val="minor"/>
      </rPr>
      <t xml:space="preserve">	El organismo intermedio no revisa de forma adecuada la justificación de la ayuda concedida de acuerdo con lo establecido en la normativa correspondiente y/o en los manuales de justificación de la operación en cuestión.</t>
    </r>
  </si>
  <si>
    <t>9.3</t>
  </si>
  <si>
    <t>COEFICIENTE RIESGO EX POST ASOCIADO A ENCARGO A MEDIO PROPIO</t>
  </si>
  <si>
    <t>Encomienda de gestión</t>
  </si>
  <si>
    <t>¿Es de aplicación el método de gestión de "Encomienda de Gestión"?</t>
  </si>
  <si>
    <t>GESTIÓN DIRECTA: ENCOMIENDA DE GESTIÓN</t>
  </si>
  <si>
    <t>Inexistencia de necesidad justificada para la encomienda de gestión</t>
  </si>
  <si>
    <r>
      <t xml:space="preserve">Justificación insuficiente del recurso a la encomienda de gestión (instrumento jurídico, necesidades a cubrir y objeto de la encomienda).
</t>
    </r>
    <r>
      <rPr>
        <u/>
        <sz val="16"/>
        <color indexed="8"/>
        <rFont val="Aptos Narrow"/>
        <family val="2"/>
        <scheme val="minor"/>
      </rPr>
      <t xml:space="preserve">
Descripción detallada</t>
    </r>
    <r>
      <rPr>
        <sz val="16"/>
        <color theme="1"/>
        <rFont val="Aptos Narrow"/>
        <family val="2"/>
        <scheme val="minor"/>
      </rPr>
      <t>:
El informe de insuficiencia de medios no establece razones claras y concluyentes para justificar el recurso a una encomienda de gestión. Además, las necesidades a cubrir no están adecuadamente justificadas o el objeto de la encomienda no está suficientemente definido con el detalle de las actividades a realizar.</t>
    </r>
  </si>
  <si>
    <r>
      <t xml:space="preserve">Ejecución de forma paralela actividades semejantes con recursos propios o ejecución en periodos anteriores de las operaciones sin acudir a este método de gestión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La entidad realiza actividades similares sin acudir a la figura de la encomienda a través de sus propios medios; en periodos anteriores las operaciones fueron ejecutadas con otros métodos, o bien se está utilizando la encomienda para cubrir necesidades recurrentes que deberían realizarse por personal de la propia entidad, no quedando justificado el recurso a la encomienda en las operaciones evaluadas.</t>
    </r>
  </si>
  <si>
    <r>
      <t xml:space="preserve">Incumplimiento por el órgano encomendante de los requisitos subjetivos para serlo </t>
    </r>
    <r>
      <rPr>
        <b/>
        <sz val="16"/>
        <color indexed="17"/>
        <rFont val="Aptos Narrow"/>
        <family val="2"/>
        <scheme val="minor"/>
      </rPr>
      <t xml:space="preserve">
</t>
    </r>
  </si>
  <si>
    <r>
      <rPr>
        <b/>
        <sz val="16"/>
        <color indexed="8"/>
        <rFont val="Aptos Narrow"/>
        <family val="2"/>
        <scheme val="minor"/>
      </rPr>
      <t xml:space="preserve">El órgano encomendante no ostenta la condición de poder adjudicador
</t>
    </r>
    <r>
      <rPr>
        <sz val="16"/>
        <color theme="1"/>
        <rFont val="Aptos Narrow"/>
        <family val="2"/>
        <scheme val="minor"/>
      </rPr>
      <t xml:space="preserve">
</t>
    </r>
    <r>
      <rPr>
        <u/>
        <sz val="16"/>
        <color indexed="8"/>
        <rFont val="Aptos Narrow"/>
        <family val="2"/>
        <scheme val="minor"/>
      </rPr>
      <t xml:space="preserve">Descripción detallada:
</t>
    </r>
    <r>
      <rPr>
        <sz val="16"/>
        <color theme="1"/>
        <rFont val="Aptos Narrow"/>
        <family val="2"/>
        <scheme val="minor"/>
      </rPr>
      <t xml:space="preserve">
La bandera roja tiene lugar cuando el órgano encomendante no ostenta la condición poder adjudicador, no siendo uno de los organismos o entidades considerados a tal efecto por el artículo 3.3 de la Ley 9/2017 de 8 de noviembre que establece el ámbito subjetivo de la normativa de Contratos del Sector Público.</t>
    </r>
  </si>
  <si>
    <t xml:space="preserve">Incumplimiento por el órgano encomendado de los requisitos para ser considerado ente instrumental </t>
  </si>
  <si>
    <r>
      <t xml:space="preserve">El órgano encomendado no cumple los requisitos para ser considerado ente instrumental 
</t>
    </r>
    <r>
      <rPr>
        <u/>
        <sz val="16"/>
        <color indexed="8"/>
        <rFont val="Aptos Narrow"/>
        <family val="2"/>
        <scheme val="minor"/>
      </rPr>
      <t xml:space="preserve">
Descripción detallada:</t>
    </r>
    <r>
      <rPr>
        <sz val="16"/>
        <color theme="1"/>
        <rFont val="Aptos Narrow"/>
        <family val="2"/>
        <scheme val="minor"/>
      </rPr>
      <t xml:space="preserve">
El órgano encargado no reúne los requisitos para ser calificado como medio propio personificado respecto de los poderes adjudicadores correspondientes, al no cumplir con los requisitos establecidos en el artículo 32.2, 32.3 y 32.4 de la Ley 9/2017 de 8 de noviembre de Contratos del Sector Público y del artículo 86.2 de la ley 40/ 2015, de 1 de octubre de Régimen Jurídico del Sector Público.</t>
    </r>
  </si>
  <si>
    <t xml:space="preserve">Limitación a la concurrencia en el caso de ejecución por terceros
</t>
  </si>
  <si>
    <r>
      <t xml:space="preserve">Inaplicabilidad del procedimiento de contratación legalmente aplicable
</t>
    </r>
    <r>
      <rPr>
        <u/>
        <sz val="16"/>
        <color indexed="8"/>
        <rFont val="Aptos Narrow"/>
        <family val="2"/>
        <scheme val="minor"/>
      </rPr>
      <t>Descripción detallada</t>
    </r>
    <r>
      <rPr>
        <sz val="16"/>
        <color theme="1"/>
        <rFont val="Aptos Narrow"/>
        <family val="2"/>
        <scheme val="minor"/>
      </rPr>
      <t xml:space="preserve">
El ente instrumental (el ente al que se le encarga la gestión) ha necesitado la ejecución de prestaciones por parte de terceros y la licitación y ejecución de estas no se ha realizado conforme a lo establecido en las disposiciones normativas que regulan la contratación en el Sector Público, considerando los requisitos específicos sobre el carácter de la encomienda de gestión y el importe de esta.</t>
    </r>
  </si>
  <si>
    <r>
      <t xml:space="preserve">Contratación recurrente de los mismos proveedores
</t>
    </r>
    <r>
      <rPr>
        <b/>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Tendencia por parte del ente encomendante a contratar siempre a los mismos proveedores, sin justificación aparente.</t>
    </r>
  </si>
  <si>
    <r>
      <t xml:space="preserve">Incumplimiento del deber de publicación de la encomienda en el Boletín Oficial (correspondiente según la Administración a que pertenezca el órgano encomendante (artículo 11.3. a) Ley 40/2015)).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No se ha cumplido con la obligación de publicar la encomienda en Boletín Oficial (correspondiente según la Administración a que pertenezca el órgano encomendante (artículo 11.3. a) Ley 40/2015)).</t>
    </r>
  </si>
  <si>
    <r>
      <t xml:space="preserve">Incumplimiento de los deberes de información y comunicación del apoyo del FSE+ a las medidas financiadas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los artículos 46, 47 y 50 del Reglamento (UE) 2021/1060, del Parlamento Europeo y del Consejo, de 24 de junio de 2021, por el que se establecen las disposiciones comunes relativas al Fondo Social Europeo Plus.</t>
    </r>
  </si>
  <si>
    <t>Incumplimiento total o parcial de las prestaciones objeto de la encomienda</t>
  </si>
  <si>
    <r>
      <t xml:space="preserve">Retrasos injustificados en los plazos de entrega
</t>
    </r>
    <r>
      <rPr>
        <u/>
        <sz val="16"/>
        <color theme="1"/>
        <rFont val="Aptos Narrow"/>
        <family val="2"/>
        <scheme val="minor"/>
      </rPr>
      <t>Descripción detallada:</t>
    </r>
    <r>
      <rPr>
        <sz val="16"/>
        <color theme="1"/>
        <rFont val="Aptos Narrow"/>
        <family val="2"/>
        <scheme val="minor"/>
      </rPr>
      <t xml:space="preserve">
El plazo de ejecución de la encomienda excede del previsto en los documentos o pliegos que rigen la encomienda, sin estar debidamente justificado.</t>
    </r>
  </si>
  <si>
    <r>
      <t xml:space="preserve">No hay entrega de los productos o no se realiza el servicio, total o parcial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No existe constancia de la entrega o de la realización total de los productos o servicios objeto de la encomienda.</t>
    </r>
  </si>
  <si>
    <r>
      <t xml:space="preserve">Falta de adecuación de las prestaciones de la encomienda con la necesidad administrativa que debe cubrir
</t>
    </r>
    <r>
      <rPr>
        <b/>
        <u/>
        <sz val="16"/>
        <color theme="1"/>
        <rFont val="Aptos Narrow"/>
        <family val="2"/>
        <scheme val="minor"/>
      </rPr>
      <t>Descripción detallada:</t>
    </r>
    <r>
      <rPr>
        <sz val="16"/>
        <color theme="1"/>
        <rFont val="Aptos Narrow"/>
        <family val="2"/>
        <scheme val="minor"/>
      </rPr>
      <t xml:space="preserve">
Los servicios o productos entregados no se corresponden con la necesidad administrativa que pretendía cubrirse con la encomienda de gestión.</t>
    </r>
  </si>
  <si>
    <r>
      <t xml:space="preserve">El organismo no ha realizado una correcta documentación de la operación que permita garantizar la pista de auditoría
</t>
    </r>
    <r>
      <rPr>
        <u/>
        <sz val="16"/>
        <color theme="1"/>
        <rFont val="Aptos Narrow"/>
        <family val="2"/>
        <scheme val="minor"/>
      </rPr>
      <t>Descripción detallada:</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t>
    </r>
    <r>
      <rPr>
        <b/>
        <sz val="16"/>
        <color theme="1"/>
        <rFont val="Aptos Narrow"/>
        <family val="2"/>
        <scheme val="minor"/>
      </rPr>
      <t xml:space="preserve">  </t>
    </r>
  </si>
  <si>
    <r>
      <t xml:space="preserve">No se establece con precisión el método de cálculo de costes que debe aplicarse en las operaciones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 xml:space="preserve">El organismo no ha establecido de forma clara el método de cálculo de costes que aplica a la operación en la documentación previa (DECA, informe de necesidad ), de acuerdo con lo establecido en los artículos 53 y siguientes del RDC. </t>
    </r>
  </si>
  <si>
    <r>
      <t xml:space="preserve">El organismo no ha realizado una correcta revisión de la justificación de la ayuda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t>
    </r>
  </si>
  <si>
    <t>COEFICIENTE RIESGO EX POST ASOCIADO A ENCOMIENDA DE GESTIÓN</t>
  </si>
  <si>
    <t>CONVENIOS</t>
  </si>
  <si>
    <t>¿Es de aplicación el método de gestión de "Convenios"?</t>
  </si>
  <si>
    <t>GESTIÓN DIRECTA: CONVENIOS</t>
  </si>
  <si>
    <t>Elusión del procedimiento de contratación mediante la celebración de convenios</t>
  </si>
  <si>
    <r>
      <t xml:space="preserve">El convenio tiene por contenido prestaciones propias de los contratos.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Existencia de convenios cuyo contenido son prestaciones que no son propias de este instrumento jurídico por su naturaleza, sino de un contrato, debiendo aplicarse la legislación de contratos del sector público.</t>
    </r>
  </si>
  <si>
    <r>
      <t xml:space="preserve">El convenio se ha celebrado con entidades privadas.
</t>
    </r>
    <r>
      <rPr>
        <u/>
        <sz val="16"/>
        <color indexed="8"/>
        <rFont val="Aptos Narrow"/>
        <family val="2"/>
        <scheme val="minor"/>
      </rPr>
      <t>Descripción detallada</t>
    </r>
    <r>
      <rPr>
        <sz val="16"/>
        <color theme="1"/>
        <rFont val="Aptos Narrow"/>
        <family val="2"/>
        <scheme val="minor"/>
      </rPr>
      <t>:
La existencia de convenios con entidades privadas es una señal de un riesgo potencial, tanto por la posibilidad de que se trate de un contrato encubierto como por el riesgo de que derive en excesos de financiación, entre otros.A la hora de seleccionar a la entidad para ser proveedoras de servicios objeto de convenios, el legislador establece que en análogas condiciones de eficacia, calidad y rentabilidad, se le otorga preferencia a las entidades privadas de carácter social, sin ánimo de lucro y en ausencia de las anteriores entidades, podrán contratar con el resto de entidades privadas con ánimo de lucro.</t>
    </r>
  </si>
  <si>
    <t>Conflicto de interés</t>
  </si>
  <si>
    <r>
      <t xml:space="preserve">Indicios de la existencia de algún tipo de vinculación entre las partes firmantes del convenio.
</t>
    </r>
    <r>
      <rPr>
        <u/>
        <sz val="16"/>
        <color indexed="8"/>
        <rFont val="Aptos Narrow"/>
        <family val="2"/>
        <scheme val="minor"/>
      </rPr>
      <t>Descripción detallada</t>
    </r>
    <r>
      <rPr>
        <sz val="16"/>
        <color theme="1"/>
        <rFont val="Aptos Narrow"/>
        <family val="2"/>
        <scheme val="minor"/>
      </rPr>
      <t>:
Existencia de algún tipo de vinculación entre las partes firmantes del convenio, que puede dar lugar a conflictos de interés.</t>
    </r>
  </si>
  <si>
    <r>
      <t xml:space="preserve">Celebración recurrente de convenios con las mismas entidades.
</t>
    </r>
    <r>
      <rPr>
        <u/>
        <sz val="16"/>
        <color indexed="8"/>
        <rFont val="Aptos Narrow"/>
        <family val="2"/>
        <scheme val="minor"/>
      </rPr>
      <t>Descripción detallada</t>
    </r>
    <r>
      <rPr>
        <sz val="16"/>
        <color theme="1"/>
        <rFont val="Aptos Narrow"/>
        <family val="2"/>
        <scheme val="minor"/>
      </rPr>
      <t>:
En este caso, se considera recurrente cuando los convenios se repiten en los mismos términos con respecto a ejercicios anteriores con las mismas entidades, o en el mismo ejercicio, sin motivo aparente</t>
    </r>
  </si>
  <si>
    <t>Formalización incorrecta del convenio</t>
  </si>
  <si>
    <r>
      <t xml:space="preserve">Falta de competencia legal.
</t>
    </r>
    <r>
      <rPr>
        <u/>
        <sz val="16"/>
        <color indexed="8"/>
        <rFont val="Aptos Narrow"/>
        <family val="2"/>
        <scheme val="minor"/>
      </rPr>
      <t>Descripción detallada</t>
    </r>
    <r>
      <rPr>
        <sz val="16"/>
        <color theme="1"/>
        <rFont val="Aptos Narrow"/>
        <family val="2"/>
        <scheme val="minor"/>
      </rPr>
      <t>:
El órgano que suscribe el convenio no tiene competencia para ello. La Ley 40/2015 establece los órganos competentes para convenir.</t>
    </r>
  </si>
  <si>
    <r>
      <t xml:space="preserve">Incumplimiento del procedimiento de formalización para la firma del convenio.
</t>
    </r>
    <r>
      <rPr>
        <u/>
        <sz val="16"/>
        <color indexed="8"/>
        <rFont val="Aptos Narrow"/>
        <family val="2"/>
        <scheme val="minor"/>
      </rPr>
      <t xml:space="preserve">Descripción detallada:
</t>
    </r>
    <r>
      <rPr>
        <sz val="16"/>
        <color theme="1"/>
        <rFont val="Aptos Narrow"/>
        <family val="2"/>
        <scheme val="minor"/>
      </rPr>
      <t xml:space="preserve">No se ha seguido el procedimiento legal prescindiendo de los trámites preceptivos para la firma de convenios según lo establecido en el Capítulo VI de la ley 40/2015 de Ley 40/2015, de 1 de octubre, de Régimen Jurídico del Sector Público, y en el art. 16 de la Ley 38/2003, de 17 de noviembre, General de Subvenciones. </t>
    </r>
  </si>
  <si>
    <t>Limitación de la concurrencia en el caso de ejecución del convenio por terceros</t>
  </si>
  <si>
    <r>
      <t xml:space="preserve">Incumplimiento de la obligación de garantizar la concurrencia cuando la ejecución del convenio de colaboración se está llevando a cabo por terceros.
</t>
    </r>
    <r>
      <rPr>
        <u/>
        <sz val="16"/>
        <color indexed="8"/>
        <rFont val="Aptos Narrow"/>
        <family val="2"/>
        <scheme val="minor"/>
      </rPr>
      <t xml:space="preserve">Descripción detallada:
</t>
    </r>
    <r>
      <rPr>
        <sz val="16"/>
        <color theme="1"/>
        <rFont val="Aptos Narrow"/>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establezcan la obligación de comunicar cualquier subcontratación que se realice.</t>
    </r>
  </si>
  <si>
    <r>
      <t xml:space="preserve">Incumplimiento de los deberes de información y comunicación de apoyo del FSE+.
</t>
    </r>
    <r>
      <rPr>
        <u/>
        <sz val="16"/>
        <color indexed="8"/>
        <rFont val="Aptos Narrow"/>
        <family val="2"/>
        <scheme val="minor"/>
      </rPr>
      <t xml:space="preserve">Descripción detallada:
</t>
    </r>
    <r>
      <rPr>
        <sz val="16"/>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Anexo IX del RDC.</t>
    </r>
  </si>
  <si>
    <r>
      <t xml:space="preserve">El organismo no ha realizado una correcta documentación de la operación que permita garantizar la pista de auditoría.
</t>
    </r>
    <r>
      <rPr>
        <u/>
        <sz val="16"/>
        <color theme="1"/>
        <rFont val="Aptos Narrow"/>
        <family val="2"/>
        <scheme val="minor"/>
      </rPr>
      <t xml:space="preserve">Descripción detallada:
</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  </t>
    </r>
  </si>
  <si>
    <r>
      <t xml:space="preserve">No se establece con precisión el método de cálculo de costes que debe aplicarse en las operaciones.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 xml:space="preserve">El organismo no ha establecido de forma clara el método de cálculo de costes que aplica a la operación en la documentación previa (DECA, convenio firmado, …)  , de acuerdo con lo establecido en los artículos 53 y siguientes del RDC. </t>
    </r>
  </si>
  <si>
    <r>
      <t xml:space="preserve">El organismo no ha realizado una correcta revisión de la justificación de la ayuda.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t>
    </r>
  </si>
  <si>
    <t>COEFICIENTE RIESGO EX POST ASOCIADO A CONVENIOS</t>
  </si>
  <si>
    <t>GESTIÓN DIRECTA: CONCIERTOS</t>
  </si>
  <si>
    <t>¿Es de aplicación el método de gestión de "Conciertos"?</t>
  </si>
  <si>
    <t>El objeto del concierto no corresponde a esa figura jurídica</t>
  </si>
  <si>
    <r>
      <t xml:space="preserve">El concierto tiene por contenido prestaciones propias de los contratos.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Existencia de conciertos cuyo contenido son prestaciones que no son propias de este instrumento jurídico por su naturaleza, sino de un contrato, debiendo aplicarse la legislación de contratos del sector público.</t>
    </r>
  </si>
  <si>
    <t>Incumplimiento del procedimiento o de los requisito legales del concierto</t>
  </si>
  <si>
    <r>
      <t xml:space="preserve">Falta de trámites preceptivos.
</t>
    </r>
    <r>
      <rPr>
        <u/>
        <sz val="16"/>
        <color indexed="8"/>
        <rFont val="Aptos Narrow"/>
        <family val="2"/>
        <scheme val="minor"/>
      </rPr>
      <t>Descripción detallada</t>
    </r>
    <r>
      <rPr>
        <sz val="16"/>
        <color theme="1"/>
        <rFont val="Aptos Narrow"/>
        <family val="2"/>
        <scheme val="minor"/>
      </rPr>
      <t>:
El concierto se ha suscrito prescindiendo de trámites preceptivos correspondientes, como pueden ser: obligaciones en publicidad e informes preceptivos que establezca la normativa autonómica y/o nacional aplicable así como las autorizaciones previas que procedan en cada caso, teniendo en cuenta las especialidades a este respecto que pueda introducir la normativa autonómica correspondiente.</t>
    </r>
  </si>
  <si>
    <t>Falta de realización de las actuaciones objeto del concierto sin causa justificada o falta de liquidación de las aportaciones financieras.
Descripción detallada:
El concierto se ha extinguido sin que se hayan realizado las actuaciones objeto de este o se haya producido la liquidación de los compromisos financieros aportados por las partes, en el caso de que procediera, por haber cantidades a reintegrar o cantidades Pendientes de abono.</t>
  </si>
  <si>
    <r>
      <t xml:space="preserve">Modificaciones del concierto sin cumplir los requisitos legales ni estar justificadas.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 xml:space="preserve">
Esta situación puede tener lugar cuando se producen modificaciones en la prestación sin estar previstas en la convocatoria y/o en el documento jurídico que constituye el concierto y sin responder a prestaciones adicionales, circunstancias imprevistas y modificaciones no sustanciales previstas en la regulación nacional y/o autonómica que resulte de aplicación. Así mismo, pueden producirse cuando se modifican las tarifas del concierto y/o se amplía su plazo de ejecución incumpliendo los requisitos y/o trámites para ello. </t>
    </r>
  </si>
  <si>
    <t>Limitación a la concurrencia en la selección de entidades colaboradoras</t>
  </si>
  <si>
    <r>
      <t xml:space="preserve">Incumplimiento de la obligación de garantizar la concurrencia y resto de principios aplicables en la selección de la entidad colaboradora de derecho privado.
</t>
    </r>
    <r>
      <rPr>
        <u/>
        <sz val="16"/>
        <color indexed="8"/>
        <rFont val="Aptos Narrow"/>
        <family val="2"/>
        <scheme val="minor"/>
      </rPr>
      <t xml:space="preserve">Descripción detallada:
</t>
    </r>
    <r>
      <rPr>
        <sz val="16"/>
        <color theme="1"/>
        <rFont val="Aptos Narrow"/>
        <family val="2"/>
        <scheme val="minor"/>
      </rPr>
      <t>En la selección de entidades para la prestación del servicio no se ha seguido un procedimiento sometido a los principios de publicidad, concurrencia, igualdad y no discriminación, de acuerdo con lo establecido en la regulación nacional y/o autonómica correspondiente.</t>
    </r>
  </si>
  <si>
    <r>
      <t xml:space="preserve">Los criterios de valoración no están suficientemente detallados, no se encuentran recogidos en la convocatoria pública o son discriminatorios, ilícitos o no son adecuados para seleccionar la entidad.
</t>
    </r>
    <r>
      <rPr>
        <u/>
        <sz val="16"/>
        <color indexed="8"/>
        <rFont val="Aptos Narrow"/>
        <family val="2"/>
        <scheme val="minor"/>
      </rPr>
      <t xml:space="preserve">Descripción detallada:
</t>
    </r>
    <r>
      <rPr>
        <sz val="16"/>
        <color theme="1"/>
        <rFont val="Aptos Narrow"/>
        <family val="2"/>
        <scheme val="minor"/>
      </rPr>
      <t xml:space="preserve">
En la convocatoria no se incluyen o están redactados de forma ambigua, poco clara y/o abierta, o directamente resultan discriminatorios o ilícitos, los criterios de valoración y selección de las entidades y/o su ponderación, lo que da lugar a falta de transparencia y objetividad en la selección de la entidad colaboradora.</t>
    </r>
  </si>
  <si>
    <r>
      <t xml:space="preserve">Manipulación en la valoración de las solicitudes presentadas.
</t>
    </r>
    <r>
      <rPr>
        <u/>
        <sz val="16"/>
        <color indexed="8"/>
        <rFont val="Aptos Narrow"/>
        <family val="2"/>
        <scheme val="minor"/>
      </rPr>
      <t xml:space="preserve">Descripción detallada:
</t>
    </r>
    <r>
      <rPr>
        <sz val="16"/>
        <color theme="1"/>
        <rFont val="Aptos Narrow"/>
        <family val="2"/>
        <scheme val="minor"/>
      </rPr>
      <t>Manipulación del procedimiento de concesión en favor de una entidad o en detrimento de otro o varias así como producen reclamaciones o quejas por escrito referidas a posibles manipulaciones de las solicitudes presentadas.</t>
    </r>
  </si>
  <si>
    <r>
      <t xml:space="preserve">Incumplimiento de los deberes de información y comunicación de apoyo del FSE+.
</t>
    </r>
    <r>
      <rPr>
        <u/>
        <sz val="16"/>
        <color indexed="8"/>
        <rFont val="Aptos Narrow"/>
        <family val="2"/>
        <scheme val="minor"/>
      </rPr>
      <t xml:space="preserve">Descripción detallada:
</t>
    </r>
    <r>
      <rPr>
        <sz val="16"/>
        <color theme="1"/>
        <rFont val="Aptos Narrow"/>
        <family val="2"/>
        <scheme val="minor"/>
      </rPr>
      <t xml:space="preserve">
La entidad colaboradora incumple las obligaciones a las que queda sujeto en materia de información y publicidad del Fondo Social Europeo Plus. Tanto el organismo que realiza una convocatoria como los concesionarios están compelidos a informar y difundir que dichas ayudas u operaciones están financiadas con cargo al FSE+, y deben cumplir lo establecido en las disposiciones europeas al respecto (Artículos 46, 47 y 50 del RDC).</t>
    </r>
  </si>
  <si>
    <t>Formalización incorrecta del concierto</t>
  </si>
  <si>
    <r>
      <t xml:space="preserve">Incumplimiento del procedimiento de formalización para la firma del concierto.
</t>
    </r>
    <r>
      <rPr>
        <u/>
        <sz val="16"/>
        <color indexed="8"/>
        <rFont val="Aptos Narrow"/>
        <family val="2"/>
        <scheme val="minor"/>
      </rPr>
      <t xml:space="preserve">Descripción detallada:
</t>
    </r>
    <r>
      <rPr>
        <sz val="16"/>
        <color theme="1"/>
        <rFont val="Aptos Narrow"/>
        <family val="2"/>
        <scheme val="minor"/>
      </rPr>
      <t xml:space="preserve">
Una vez resulta la adjudicación (directa o a través de la licitación de una convocatoria), el concierto social se debe formalizar en un documento administrativo, en un plazo entre diez y treinta días. Dicho documento será publicado por el mismo medio que el establecido en la convocatoria y debe cumplir unos contenidos mínimos.</t>
    </r>
  </si>
  <si>
    <t>Conflictos de Interés</t>
  </si>
  <si>
    <r>
      <t xml:space="preserve">Indicios de la existencia de algún tipo de vinculación entre las partes firmantes del concierto.
</t>
    </r>
    <r>
      <rPr>
        <u/>
        <sz val="16"/>
        <color indexed="8"/>
        <rFont val="Aptos Narrow"/>
        <family val="2"/>
        <scheme val="minor"/>
      </rPr>
      <t xml:space="preserve">Descripción detallada:
</t>
    </r>
    <r>
      <rPr>
        <sz val="16"/>
        <color theme="1"/>
        <rFont val="Aptos Narrow"/>
        <family val="2"/>
        <scheme val="minor"/>
      </rPr>
      <t xml:space="preserve">
Existencia de algún tipo de vinculación entre las partes firmantes del concierto que puede dar lugar a conflictos de interés.</t>
    </r>
  </si>
  <si>
    <r>
      <t xml:space="preserve">Celebración de conciertos recurrentes con las mismas entidades.
</t>
    </r>
    <r>
      <rPr>
        <u/>
        <sz val="16"/>
        <color indexed="8"/>
        <rFont val="Aptos Narrow"/>
        <family val="2"/>
        <scheme val="minor"/>
      </rPr>
      <t xml:space="preserve">Descripción detallada:
</t>
    </r>
    <r>
      <rPr>
        <sz val="16"/>
        <color theme="1"/>
        <rFont val="Aptos Narrow"/>
        <family val="2"/>
        <scheme val="minor"/>
      </rPr>
      <t xml:space="preserve">
Existencia de conciertos que se repiten con las mismas entidades sin que esté claramente justificado, en especial si se trata de entidades privadas con ánimo de lucro.
A la hora de seleccionar a la entidad para ser proveedoras de servicios objeto de concierto, el legislador establece que en análogas condiciones de eficacia, calidad y rentabilidad, se le otorga preferencia a las entidades privadas de carácter social, sin ánimo de lucro y en ausencia de las anteriores entidades, podrán contratar con el resto de entidades privadas con ánimo de lucro.</t>
    </r>
  </si>
  <si>
    <r>
      <t xml:space="preserve">El organismo no ha realizado una correcta documentación de la operación que permita garantizar la pista de auditoría.
</t>
    </r>
    <r>
      <rPr>
        <u/>
        <sz val="16"/>
        <color theme="1"/>
        <rFont val="Aptos Narrow"/>
        <family val="2"/>
        <scheme val="minor"/>
      </rPr>
      <t xml:space="preserve">Descripción detallada:
</t>
    </r>
    <r>
      <rPr>
        <b/>
        <sz val="16"/>
        <color theme="1"/>
        <rFont val="Aptos Narrow"/>
        <family val="2"/>
        <scheme val="minor"/>
      </rPr>
      <t xml:space="preserve">
</t>
    </r>
    <r>
      <rPr>
        <sz val="16"/>
        <color theme="1"/>
        <rFont val="Aptos Narrow"/>
        <family val="2"/>
        <scheme val="minor"/>
      </rPr>
      <t xml:space="preserve">En el expediente de la operación no quedan documentados los procesos que permiten garantizar la pista de auditoría (por ejemplo: procesos de gastos, procesos de pagos, procesos de contabilidad, de publicidad y de ejecución, entre otros).  </t>
    </r>
  </si>
  <si>
    <r>
      <t xml:space="preserve">No se establece con precisión el método de cálculo de costes que debe aplicarse en las operaciones.
</t>
    </r>
    <r>
      <rPr>
        <u/>
        <sz val="16"/>
        <color theme="1"/>
        <rFont val="Aptos Narrow"/>
        <family val="2"/>
        <scheme val="minor"/>
      </rPr>
      <t>Descripción detallada:</t>
    </r>
    <r>
      <rPr>
        <sz val="16"/>
        <color theme="1"/>
        <rFont val="Aptos Narrow"/>
        <family val="2"/>
        <scheme val="minor"/>
      </rPr>
      <t xml:space="preserve">
El organismo no ha establecido de forma clara el método de cálculo de costes que aplica a la operación en la memoria y/o convocatoria del concierto, de acuerdo con lo establecido en los artículos 53 y siguientes del RDC. </t>
    </r>
  </si>
  <si>
    <r>
      <t xml:space="preserve">El organismo no ha realizado una correcta revisión de la justificación de la ayuda.
</t>
    </r>
    <r>
      <rPr>
        <b/>
        <u/>
        <sz val="16"/>
        <color theme="1"/>
        <rFont val="Aptos Narrow"/>
        <family val="2"/>
        <scheme val="minor"/>
      </rPr>
      <t xml:space="preserve">
</t>
    </r>
    <r>
      <rPr>
        <u/>
        <sz val="16"/>
        <color theme="1"/>
        <rFont val="Aptos Narrow"/>
        <family val="2"/>
        <scheme val="minor"/>
      </rPr>
      <t xml:space="preserve">Descripción detallada:
</t>
    </r>
    <r>
      <rPr>
        <sz val="16"/>
        <color theme="1"/>
        <rFont val="Aptos Narrow"/>
        <family val="2"/>
        <scheme val="minor"/>
      </rPr>
      <t xml:space="preserve">
El órgano concertante no revisa de forma adecuada la justificación de la ayuda regulada en el concierto incumpliendo lo establecido en la normativa correspondiente y/o en los manuales de justificación de la operación en cuestión.</t>
    </r>
  </si>
  <si>
    <t>COEFICIENTE RIESGO EX POST ASOCIADO A CONCIERTOS</t>
  </si>
  <si>
    <t xml:space="preserve">PLANTILLA DE RESULTADOS </t>
  </si>
  <si>
    <t>MÉTODO DE GESTIÓN</t>
  </si>
  <si>
    <t>RIESGO</t>
  </si>
  <si>
    <t>PUNTUACIÓN TOTAL FINAL</t>
  </si>
  <si>
    <t>Riesgo 1. "Limitación de la concurrencia"</t>
  </si>
  <si>
    <t>Riesgo 2. "Trato discriminatorio en la selección de los solicitantes"</t>
  </si>
  <si>
    <t>Riesgo 3. "Conflictos de interés en el comité de evaluación"</t>
  </si>
  <si>
    <t>Riesgo 4. "Incumplimiento del régimen de Ayudas de Estado"</t>
  </si>
  <si>
    <t>Riesgo 5. "Desviación del objeto de subvención"</t>
  </si>
  <si>
    <t>Riesgo 6. "Doble financiación"</t>
  </si>
  <si>
    <t>Riesgo 7. "Incumplimiento de las obligaciones establecidad por la normativa nacional y europea en materia de información y publicidad"</t>
  </si>
  <si>
    <t>Riesgo 8. "Pérdida de pista de auditoría"</t>
  </si>
  <si>
    <t>COEFICIENTE RIESGO EX POST  ASOCIADO A SUBVENCIONES</t>
  </si>
  <si>
    <t>Riesgo 1. "Manipulación del procedimiento a efectos de limitar la concurrencia"</t>
  </si>
  <si>
    <t>Riesgo 2. "Prácticas colusorias en las ofertas"</t>
  </si>
  <si>
    <t>Riesgo 3. "Conflicto de interés"</t>
  </si>
  <si>
    <t>Riesgo 4. "Manipulación en la valoración técnica y/o económica de las ofertas presentadas"</t>
  </si>
  <si>
    <t>Riesgo 5. "Irregularidades en la formalización del contrato"</t>
  </si>
  <si>
    <t>Riesgo 6. "Incumplimiento de las obligaciones o irregularidades en la prestación que beneficien al adjudicatario"</t>
  </si>
  <si>
    <t>Riesgo 7. "Incumplimiento de los deberes de información y comunicación de apoyo del FSE+"</t>
  </si>
  <si>
    <t>GESTIÓN DIRECTA</t>
  </si>
  <si>
    <t>MEDIOS PROPIOS</t>
  </si>
  <si>
    <t>Riesgo 1. "Asignación incorrecta deliberada de los costes de mano de obra"</t>
  </si>
  <si>
    <t>Riesgo 2. "Ejecución irregular de la actividad"</t>
  </si>
  <si>
    <t>Riesgo 3. "Sobrestimación de la calidad o de las actividades del personal"</t>
  </si>
  <si>
    <t>Riesgo 4. "Incumplimiento de los deberes de información y comunicación de apoyo del FSE+."</t>
  </si>
  <si>
    <t>Riesgo 5. "Pérdida de pista de auditoría"</t>
  </si>
  <si>
    <t>ENCARGO A MEDIO PROPIO</t>
  </si>
  <si>
    <t>Riesgo 1. "Inexistencia de necesidad justificada para el encargo"</t>
  </si>
  <si>
    <t>Riesgo 2. "Incumplimiento por el órgano que encarga de los requisitos subjetivos para serlo"</t>
  </si>
  <si>
    <t>Riesgo 3. "Incumplimiento por el órgano encargado de los requisitos para ser considerado ente instrumental"</t>
  </si>
  <si>
    <t>Riesgo 4. "Falta de justificación en la selección del Medio Propio"</t>
  </si>
  <si>
    <t>Riesgo 5. "Incumplimiento de los límites de subcontratación y limitación de la concurrencia en el caso de ejecución por terceros"</t>
  </si>
  <si>
    <t>Riesgo 6. "Incumplimiento de las obligaciones de información, comunicación y publicidad"</t>
  </si>
  <si>
    <t>Riesgo 7. "Incumplimiento total o parcial de las prestaciones objeto del encargo"</t>
  </si>
  <si>
    <t>Riesgo 8. "Aplicación correcta de las tarifas y costes"</t>
  </si>
  <si>
    <t>Riesgo 9. "Pérdida de pista de auditoría"</t>
  </si>
  <si>
    <t>COEFICIENTE RIESGO EX POST  ASOCIADO A ENCARGO A MEDIO PROPIO</t>
  </si>
  <si>
    <t>ENCOMIENDA</t>
  </si>
  <si>
    <t>Riesgo 1. "Inexistencia de necesidad justificada para la encomienda de gestión"</t>
  </si>
  <si>
    <t xml:space="preserve">                                                </t>
  </si>
  <si>
    <t>Riesgo 2. "Incumplimiento por el órgano encomendante de los requisitos subjetivos para serlo"</t>
  </si>
  <si>
    <t>Riesgo 3. "Incumplimiento por el órgano encomendado de los requisitos para ser considerado ente instrumental "</t>
  </si>
  <si>
    <t>Riesgo 4. "Limitación de la concurrencia en el caso de ejecución por terceros"</t>
  </si>
  <si>
    <t>Riesgo 5. "Incumplimiento de las obligaciones de información, comunicación y publicidad"</t>
  </si>
  <si>
    <t>Riesgo 6. "Incumplimiento total i parcial de las prestaciones objeto de la encomienda"</t>
  </si>
  <si>
    <t>Riesgo 7. "Pérdida de pista de auditoría"</t>
  </si>
  <si>
    <t>COEFICIENTE RIESGO EX POST ASOCIADO A ENCOMIENDA</t>
  </si>
  <si>
    <t>Riesgo 1. "Elusión del procedimiento de contratación mediante la celebración de convenios"</t>
  </si>
  <si>
    <t>Riesgo 2. "Conflictos de interés"</t>
  </si>
  <si>
    <t>Riesgo 3. "Formalización incorrecta del convenio"</t>
  </si>
  <si>
    <t>Riesgo 4. "Limitación de la concurrencia en el caso de ejecución del convenio por terceros"</t>
  </si>
  <si>
    <t>Riesgo 5. "Incumplimiento de los deberes de información y comunicación de apoyo del FSE+."</t>
  </si>
  <si>
    <t>Riesgo 6. "Pérdida de pista de auditoría."</t>
  </si>
  <si>
    <t>CONCIERTOS</t>
  </si>
  <si>
    <t>Riesgo 1. "El objeto del conciero no corresponde a esa figura jurídica"</t>
  </si>
  <si>
    <t>Riesgo 2. "Incumplimiento del procedimiento o de los requisitos legales del concierto"</t>
  </si>
  <si>
    <t>Riesgo 3. "Limitación a la concurrencia en la selección de entidades colaboradoreas"</t>
  </si>
  <si>
    <t>Riesgo 4. "Incumplimieno de los deberes de información y comunicación de apoyo del FSE+"</t>
  </si>
  <si>
    <t>biado de</t>
  </si>
  <si>
    <t>Riesgo 6. "Conflictos de interés"</t>
  </si>
  <si>
    <t>RESULTADO DE LA EVALUACIÓN DE RIESGO DE FRAUDE DEL OI</t>
  </si>
  <si>
    <t>Identificar la matriz ex post</t>
  </si>
  <si>
    <t>(Identificar el nombre
CÓDIGO EXPEDIENTE DE VERIFICACIÓN_M_EXPOST_ Acrónimo Organismo Intermedio_Fecha de cumplimentación_ Nº de versión)</t>
  </si>
  <si>
    <t>Identificar el nombre del expediente de verificación a que corresponde la matriz ex post?</t>
  </si>
  <si>
    <t>(Identificar CÓDIGO EXPEDIENTE DE VERIFICACIÓN)</t>
  </si>
  <si>
    <t>Identificar el nombre de la matriz ex ante con la que se cruza</t>
  </si>
  <si>
    <t>(Identificar nombre de la matriz ex ante)</t>
  </si>
  <si>
    <t xml:space="preserve">¿La Matriz ex ante ha sido actualizada con la periodicidad establecida por la AG? </t>
  </si>
  <si>
    <t>(Incluir fecha de actualización)</t>
  </si>
  <si>
    <t>RESULTADO</t>
  </si>
  <si>
    <t>¿Se ha materializado algún riesgo (bandera roja) no incluido en la matriz exante? En caso afirmativo, ¿se ha comunicado a la AG actualizando la matriz exante?</t>
  </si>
  <si>
    <t>(Indicar los riesgos materializados que no constaban en la ex ante y la fecha de comunicación a la AG)</t>
  </si>
  <si>
    <t>¿Se ha materializado algún riesgo de los identificados en la matriz ex ante superando el nivel estimado?</t>
  </si>
  <si>
    <t>(Especificar)</t>
  </si>
  <si>
    <t>¿Se han desarrollado procedimientos, en caso de ser necesario, para mitigar el riesgo bruto (aumento del alcance, ampliación de muestras, revisiones adicionales, etc.)?</t>
  </si>
  <si>
    <t xml:space="preserve">(Informar) </t>
  </si>
  <si>
    <t>Puntuación riesgo neto ex ante (para todos los métodos de gestión que apliquen)</t>
  </si>
  <si>
    <t>(Detallar el % de riesgo de cada método de gestión)</t>
  </si>
  <si>
    <t>Indicar la puntuación de Riesgo Neto de la Matriz ex post (para todos los métodos de gestión que apliquen).</t>
  </si>
  <si>
    <t>Resultado del cruce de matrices exante y expost por método de gestión</t>
  </si>
  <si>
    <t>(Detallar el resultado del cruce para cada método que aplique)</t>
  </si>
  <si>
    <t>Información sobre el incremento del grado de intensidad de las verificaciones, salvo que el resultado sea bajo o las verificaciones se realicen sobre el 100% de las transacciones.</t>
  </si>
  <si>
    <t>Respecto a las banderas que se han materializado, ¿cuáles son las conclusiones sobre la posibilidad de existencia de fraude?</t>
  </si>
  <si>
    <t>Se ha procedido  a modificar la matriz exante como consecuencia  de los resultados de las matrices expost? En caso afirmativo indicar el número de versión de cada matriz.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</si>
</sst>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1"/>
      <color theme="1"/>
      <name val="Aptos Narrow"/>
      <family val="2"/>
      <scheme val="minor"/>
    </font>
    <font>
      <b/>
      <sz val="11"/>
      <color theme="1"/>
      <name val="Aptos Narrow"/>
      <family val="2"/>
      <scheme val="minor"/>
    </font>
    <font>
      <b/>
      <sz val="12"/>
      <color theme="1"/>
      <name val="Aptos Narrow"/>
      <family val="2"/>
      <scheme val="minor"/>
    </font>
    <font>
      <sz val="14"/>
      <color theme="1"/>
      <name val="Aptos Narrow"/>
      <family val="2"/>
      <scheme val="minor"/>
    </font>
    <font>
      <sz val="12"/>
      <color theme="1"/>
      <name val="Aptos Narrow"/>
      <family val="2"/>
      <scheme val="minor"/>
    </font>
    <font>
      <sz val="12"/>
      <name val="Aptos Narrow"/>
      <family val="2"/>
      <scheme val="minor"/>
    </font>
    <font>
      <sz val="11"/>
      <color theme="1"/>
      <name val="Aptos Narrow"/>
      <family val="2"/>
      <scheme val="minor"/>
    </font>
    <font>
      <b/>
      <sz val="14"/>
      <color theme="1"/>
      <name val="Aptos Narrow"/>
      <family val="2"/>
      <scheme val="minor"/>
    </font>
    <font>
      <sz val="11"/>
      <color rgb="FF9C0006"/>
      <name val="Aptos Narrow"/>
      <family val="2"/>
      <scheme val="minor"/>
    </font>
    <font>
      <b/>
      <sz val="12"/>
      <color theme="0"/>
      <name val="Aptos Narrow"/>
      <family val="2"/>
      <scheme val="minor"/>
    </font>
    <font>
      <b/>
      <u/>
      <sz val="12"/>
      <color theme="1"/>
      <name val="Aptos Narrow"/>
      <family val="2"/>
      <scheme val="minor"/>
    </font>
    <font>
      <b/>
      <i/>
      <sz val="12"/>
      <color theme="4" tint="-0.249977111117893"/>
      <name val="Aptos Narrow"/>
      <family val="2"/>
      <scheme val="minor"/>
    </font>
    <font>
      <sz val="12"/>
      <color rgb="FF000000"/>
      <name val="Aptos Narrow"/>
      <family val="2"/>
      <scheme val="minor"/>
    </font>
    <font>
      <b/>
      <sz val="12"/>
      <color rgb="FF000000"/>
      <name val="Aptos Narrow"/>
      <family val="2"/>
      <scheme val="minor"/>
    </font>
    <font>
      <b/>
      <i/>
      <sz val="12"/>
      <color theme="1"/>
      <name val="Aptos Narrow"/>
      <family val="2"/>
      <scheme val="minor"/>
    </font>
    <font>
      <sz val="14"/>
      <name val="Aptos Narrow"/>
      <family val="2"/>
      <scheme val="minor"/>
    </font>
    <font>
      <u/>
      <sz val="14"/>
      <color indexed="8"/>
      <name val="Aptos Narrow"/>
      <family val="2"/>
      <scheme val="minor"/>
    </font>
    <font>
      <b/>
      <sz val="14"/>
      <color indexed="8"/>
      <name val="Aptos Narrow"/>
      <family val="2"/>
      <scheme val="minor"/>
    </font>
    <font>
      <b/>
      <sz val="14"/>
      <color rgb="FFFF0000"/>
      <name val="Aptos Narrow"/>
      <family val="2"/>
      <scheme val="minor"/>
    </font>
    <font>
      <sz val="8"/>
      <name val="Aptos Narrow"/>
      <family val="2"/>
      <scheme val="minor"/>
    </font>
    <font>
      <u/>
      <sz val="14"/>
      <color theme="1"/>
      <name val="Aptos Narrow"/>
      <family val="2"/>
      <scheme val="minor"/>
    </font>
    <font>
      <sz val="12"/>
      <color indexed="8"/>
      <name val="Aptos Narrow"/>
      <family val="2"/>
      <scheme val="minor"/>
    </font>
    <font>
      <b/>
      <sz val="12"/>
      <color indexed="8"/>
      <name val="Aptos Narrow"/>
      <family val="2"/>
      <scheme val="minor"/>
    </font>
    <font>
      <b/>
      <sz val="12"/>
      <name val="Aptos Narrow"/>
      <family val="2"/>
      <scheme val="minor"/>
    </font>
    <font>
      <b/>
      <i/>
      <sz val="12"/>
      <name val="Aptos Narrow"/>
      <family val="2"/>
      <scheme val="minor"/>
    </font>
    <font>
      <b/>
      <sz val="14"/>
      <name val="Aptos Narrow"/>
      <family val="2"/>
      <scheme val="minor"/>
    </font>
    <font>
      <b/>
      <sz val="16"/>
      <color theme="1"/>
      <name val="Aptos Narrow"/>
      <family val="2"/>
      <scheme val="minor"/>
    </font>
    <font>
      <sz val="16"/>
      <color theme="1"/>
      <name val="Aptos Narrow"/>
      <family val="2"/>
      <scheme val="minor"/>
    </font>
    <font>
      <sz val="16"/>
      <name val="Aptos Narrow"/>
      <family val="2"/>
      <scheme val="minor"/>
    </font>
    <font>
      <u/>
      <sz val="16"/>
      <color indexed="8"/>
      <name val="Aptos Narrow"/>
      <family val="2"/>
      <scheme val="minor"/>
    </font>
    <font>
      <b/>
      <sz val="16"/>
      <color indexed="8"/>
      <name val="Aptos Narrow"/>
      <family val="2"/>
      <scheme val="minor"/>
    </font>
    <font>
      <u/>
      <sz val="16"/>
      <color rgb="FF000000"/>
      <name val="Aptos Narrow"/>
      <family val="2"/>
      <scheme val="minor"/>
    </font>
    <font>
      <b/>
      <u/>
      <sz val="16"/>
      <color rgb="FF000000"/>
      <name val="Aptos Narrow"/>
      <family val="2"/>
      <scheme val="minor"/>
    </font>
    <font>
      <u/>
      <sz val="16"/>
      <color theme="1"/>
      <name val="Aptos Narrow"/>
      <family val="2"/>
      <scheme val="minor"/>
    </font>
    <font>
      <sz val="16"/>
      <color rgb="FF000000"/>
      <name val="Aptos Narrow"/>
      <family val="2"/>
      <scheme val="minor"/>
    </font>
    <font>
      <b/>
      <sz val="16"/>
      <color rgb="FFFF0000"/>
      <name val="Aptos Narrow"/>
      <family val="2"/>
      <scheme val="minor"/>
    </font>
    <font>
      <b/>
      <sz val="16"/>
      <name val="Aptos Narrow"/>
      <family val="2"/>
      <scheme val="minor"/>
    </font>
    <font>
      <b/>
      <sz val="16"/>
      <color indexed="17"/>
      <name val="Aptos Narrow"/>
      <family val="2"/>
      <scheme val="minor"/>
    </font>
    <font>
      <b/>
      <u/>
      <sz val="16"/>
      <color indexed="8"/>
      <name val="Aptos Narrow"/>
      <family val="2"/>
      <scheme val="minor"/>
    </font>
    <font>
      <b/>
      <u/>
      <sz val="16"/>
      <color theme="1"/>
      <name val="Aptos Narrow"/>
      <family val="2"/>
      <scheme val="minor"/>
    </font>
    <font>
      <u/>
      <sz val="12"/>
      <name val="Aptos Narrow"/>
      <family val="2"/>
      <scheme val="minor"/>
    </font>
    <font>
      <b/>
      <u/>
      <sz val="12"/>
      <name val="Aptos Narrow"/>
      <family val="2"/>
      <scheme val="minor"/>
    </font>
    <font>
      <sz val="9"/>
      <name val="Verdana"/>
      <family val="2"/>
    </font>
    <font>
      <sz val="12"/>
      <color rgb="FFFF0000"/>
      <name val="Aptos Narrow"/>
      <family val="2"/>
      <scheme val="minor"/>
    </font>
  </fonts>
  <fills count="2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2"/>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rgb="FFFFC7CE"/>
      </patternFill>
    </fill>
    <fill>
      <patternFill patternType="solid">
        <fgColor rgb="FFFFFF00"/>
        <bgColor indexed="64"/>
      </patternFill>
    </fill>
    <fill>
      <patternFill patternType="solid">
        <fgColor rgb="FFFF0000"/>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7C8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5CAC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9" fontId="6" fillId="0" borderId="0" applyFont="0" applyFill="0" applyBorder="0" applyAlignment="0" applyProtection="0"/>
    <xf numFmtId="0" fontId="8" fillId="9" borderId="0" applyNumberFormat="0" applyBorder="0" applyAlignment="0" applyProtection="0"/>
    <xf numFmtId="0" fontId="42" fillId="0" borderId="0"/>
  </cellStyleXfs>
  <cellXfs count="531">
    <xf numFmtId="0" fontId="0" fillId="0" borderId="0" xfId="0"/>
    <xf numFmtId="0" fontId="2" fillId="0" borderId="0" xfId="0" applyFont="1" applyAlignment="1">
      <alignment vertical="center"/>
    </xf>
    <xf numFmtId="0" fontId="4" fillId="0" borderId="0" xfId="0" applyFont="1"/>
    <xf numFmtId="0" fontId="3" fillId="6" borderId="1"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0"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6" borderId="14" xfId="0" applyFont="1" applyFill="1" applyBorder="1" applyAlignment="1" applyProtection="1">
      <alignment horizontal="center" vertical="center" wrapText="1"/>
      <protection locked="0"/>
    </xf>
    <xf numFmtId="0" fontId="4" fillId="0" borderId="0" xfId="0" applyFont="1" applyAlignment="1">
      <alignment vertical="center"/>
    </xf>
    <xf numFmtId="0" fontId="9" fillId="12" borderId="0" xfId="0" applyFont="1" applyFill="1" applyAlignment="1">
      <alignment vertical="center"/>
    </xf>
    <xf numFmtId="0" fontId="9" fillId="0" borderId="0" xfId="0" applyFont="1" applyAlignment="1">
      <alignment vertical="center"/>
    </xf>
    <xf numFmtId="0" fontId="10" fillId="0" borderId="0" xfId="0" applyFont="1" applyAlignment="1">
      <alignment vertical="center"/>
    </xf>
    <xf numFmtId="0" fontId="5"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11"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left" vertical="center"/>
    </xf>
    <xf numFmtId="0" fontId="13" fillId="0" borderId="0" xfId="0" applyFont="1" applyAlignment="1">
      <alignment horizontal="center" vertical="center"/>
    </xf>
    <xf numFmtId="0" fontId="14" fillId="0" borderId="23" xfId="0" applyFont="1" applyBorder="1" applyAlignment="1">
      <alignment vertical="center"/>
    </xf>
    <xf numFmtId="0" fontId="12" fillId="0" borderId="39" xfId="0" applyFont="1" applyBorder="1" applyAlignment="1">
      <alignment vertical="center" wrapText="1"/>
    </xf>
    <xf numFmtId="0" fontId="14" fillId="0" borderId="0" xfId="0" applyFont="1" applyAlignment="1">
      <alignment vertical="center"/>
    </xf>
    <xf numFmtId="0" fontId="12" fillId="0" borderId="29" xfId="0" applyFont="1" applyBorder="1" applyAlignment="1">
      <alignment vertical="center" wrapText="1"/>
    </xf>
    <xf numFmtId="0" fontId="5" fillId="0" borderId="29" xfId="0" applyFont="1" applyBorder="1" applyAlignment="1">
      <alignment vertical="center" wrapText="1"/>
    </xf>
    <xf numFmtId="0" fontId="14" fillId="0" borderId="45" xfId="0" applyFont="1" applyBorder="1" applyAlignment="1">
      <alignment vertical="center"/>
    </xf>
    <xf numFmtId="0" fontId="5" fillId="0" borderId="30" xfId="0" applyFont="1" applyBorder="1" applyAlignment="1">
      <alignment vertical="center" wrapText="1"/>
    </xf>
    <xf numFmtId="1"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justify" vertical="center" wrapText="1"/>
      <protection hidden="1"/>
    </xf>
    <xf numFmtId="0" fontId="3" fillId="2" borderId="7" xfId="0" applyFont="1" applyFill="1" applyBorder="1" applyAlignment="1" applyProtection="1">
      <alignment horizontal="justify" vertical="center" wrapText="1"/>
      <protection hidden="1"/>
    </xf>
    <xf numFmtId="0" fontId="3" fillId="0" borderId="8"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2" borderId="14" xfId="0" applyFont="1" applyFill="1" applyBorder="1" applyAlignment="1" applyProtection="1">
      <alignment horizontal="justify" vertical="center" wrapText="1"/>
      <protection hidden="1"/>
    </xf>
    <xf numFmtId="0" fontId="3" fillId="0" borderId="15" xfId="0" applyFont="1" applyBorder="1" applyAlignment="1" applyProtection="1">
      <alignment vertical="center"/>
      <protection locked="0"/>
    </xf>
    <xf numFmtId="0" fontId="3" fillId="2" borderId="26" xfId="0" applyFont="1" applyFill="1" applyBorder="1" applyAlignment="1" applyProtection="1">
      <alignment horizontal="justify" vertical="center" wrapText="1"/>
      <protection hidden="1"/>
    </xf>
    <xf numFmtId="0" fontId="3" fillId="2" borderId="16" xfId="0" applyFont="1" applyFill="1" applyBorder="1" applyAlignment="1" applyProtection="1">
      <alignment horizontal="justify" vertical="center" wrapText="1"/>
      <protection hidden="1"/>
    </xf>
    <xf numFmtId="0" fontId="12" fillId="11" borderId="22" xfId="0" applyFont="1" applyFill="1" applyBorder="1" applyAlignment="1">
      <alignment vertical="center"/>
    </xf>
    <xf numFmtId="0" fontId="12" fillId="15" borderId="18" xfId="0" applyFont="1" applyFill="1" applyBorder="1" applyAlignment="1">
      <alignment vertical="center"/>
    </xf>
    <xf numFmtId="0" fontId="12" fillId="13" borderId="18" xfId="0" applyFont="1" applyFill="1" applyBorder="1" applyAlignment="1">
      <alignment vertical="center"/>
    </xf>
    <xf numFmtId="0" fontId="12" fillId="14" borderId="21" xfId="0" applyFont="1" applyFill="1" applyBorder="1" applyAlignment="1">
      <alignment vertical="center"/>
    </xf>
    <xf numFmtId="0" fontId="2" fillId="7" borderId="0" xfId="0" applyFont="1" applyFill="1" applyAlignment="1">
      <alignment horizontal="center" vertical="center"/>
    </xf>
    <xf numFmtId="0" fontId="2" fillId="4" borderId="0" xfId="0" applyFont="1" applyFill="1" applyAlignment="1">
      <alignment horizontal="center" vertical="center"/>
    </xf>
    <xf numFmtId="0" fontId="4" fillId="0" borderId="0" xfId="0" applyFont="1" applyAlignment="1">
      <alignment vertical="center" wrapText="1"/>
    </xf>
    <xf numFmtId="0" fontId="23" fillId="2" borderId="0" xfId="0" applyFont="1" applyFill="1" applyAlignment="1">
      <alignment vertical="center"/>
    </xf>
    <xf numFmtId="0" fontId="5" fillId="0" borderId="0" xfId="0" applyFont="1" applyAlignment="1">
      <alignment horizontal="justify" vertical="center" wrapText="1"/>
    </xf>
    <xf numFmtId="0" fontId="23" fillId="0" borderId="0" xfId="0" applyFont="1" applyAlignment="1">
      <alignment vertical="center"/>
    </xf>
    <xf numFmtId="0" fontId="24" fillId="2" borderId="0" xfId="0" applyFont="1" applyFill="1" applyAlignment="1">
      <alignment vertical="center"/>
    </xf>
    <xf numFmtId="0" fontId="5" fillId="2" borderId="0" xfId="0" applyFont="1" applyFill="1" applyAlignment="1">
      <alignment vertical="center"/>
    </xf>
    <xf numFmtId="0" fontId="3" fillId="2" borderId="20" xfId="0" applyFont="1" applyFill="1" applyBorder="1" applyAlignment="1" applyProtection="1">
      <alignment horizontal="justify" vertical="center" wrapText="1"/>
      <protection hidden="1"/>
    </xf>
    <xf numFmtId="0" fontId="21" fillId="0" borderId="0" xfId="0" applyFont="1" applyAlignment="1">
      <alignment vertical="center" wrapText="1"/>
    </xf>
    <xf numFmtId="0" fontId="3" fillId="0" borderId="43"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2" borderId="27" xfId="0" applyFont="1" applyFill="1" applyBorder="1" applyAlignment="1" applyProtection="1">
      <alignment horizontal="justify" vertical="center" wrapText="1"/>
      <protection hidden="1"/>
    </xf>
    <xf numFmtId="0" fontId="7" fillId="0" borderId="7" xfId="0" applyFont="1" applyBorder="1" applyAlignment="1" applyProtection="1">
      <alignment horizontal="center" vertical="center" wrapText="1"/>
      <protection hidden="1"/>
    </xf>
    <xf numFmtId="0" fontId="26" fillId="0" borderId="0" xfId="0" applyFont="1" applyAlignment="1">
      <alignment vertical="center"/>
    </xf>
    <xf numFmtId="0" fontId="27" fillId="0" borderId="0" xfId="0" applyFont="1"/>
    <xf numFmtId="0" fontId="27" fillId="0" borderId="0" xfId="0" applyFont="1" applyAlignment="1">
      <alignment horizontal="center"/>
    </xf>
    <xf numFmtId="0" fontId="26" fillId="0" borderId="0" xfId="0" applyFont="1"/>
    <xf numFmtId="0" fontId="26" fillId="3" borderId="1" xfId="0" applyFont="1" applyFill="1" applyBorder="1" applyAlignment="1">
      <alignment horizontal="center" vertical="center"/>
    </xf>
    <xf numFmtId="0" fontId="27" fillId="2" borderId="2" xfId="0" applyFont="1" applyFill="1" applyBorder="1" applyAlignment="1">
      <alignment vertical="center"/>
    </xf>
    <xf numFmtId="1" fontId="27" fillId="2" borderId="1" xfId="0" applyNumberFormat="1" applyFont="1" applyFill="1" applyBorder="1" applyAlignment="1" applyProtection="1">
      <alignment horizontal="center" vertical="center" wrapText="1"/>
      <protection locked="0"/>
    </xf>
    <xf numFmtId="0" fontId="28" fillId="0" borderId="0" xfId="0" applyFont="1" applyAlignment="1">
      <alignment horizontal="center"/>
    </xf>
    <xf numFmtId="0" fontId="28" fillId="0" borderId="0" xfId="0" applyFont="1"/>
    <xf numFmtId="0" fontId="27" fillId="6" borderId="7" xfId="0" applyFont="1" applyFill="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hidden="1"/>
    </xf>
    <xf numFmtId="0" fontId="27" fillId="2" borderId="7" xfId="0" applyFont="1" applyFill="1" applyBorder="1" applyAlignment="1" applyProtection="1">
      <alignment horizontal="justify" vertical="center" wrapText="1"/>
      <protection hidden="1"/>
    </xf>
    <xf numFmtId="0" fontId="27" fillId="0" borderId="8" xfId="0" applyFont="1" applyBorder="1" applyAlignment="1" applyProtection="1">
      <alignment vertical="center"/>
      <protection locked="0"/>
    </xf>
    <xf numFmtId="0" fontId="27" fillId="6" borderId="1" xfId="0" applyFont="1" applyFill="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hidden="1"/>
    </xf>
    <xf numFmtId="0" fontId="27" fillId="2" borderId="1" xfId="0" applyFont="1" applyFill="1" applyBorder="1" applyAlignment="1" applyProtection="1">
      <alignment horizontal="justify" vertical="center" wrapText="1"/>
      <protection hidden="1"/>
    </xf>
    <xf numFmtId="0" fontId="27" fillId="0" borderId="11" xfId="0" applyFont="1" applyBorder="1" applyAlignment="1" applyProtection="1">
      <alignment vertical="center"/>
      <protection locked="0"/>
    </xf>
    <xf numFmtId="0" fontId="27" fillId="6" borderId="14" xfId="0" applyFont="1" applyFill="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hidden="1"/>
    </xf>
    <xf numFmtId="0" fontId="27" fillId="2" borderId="14" xfId="0" applyFont="1" applyFill="1" applyBorder="1" applyAlignment="1" applyProtection="1">
      <alignment horizontal="justify" vertical="center" wrapText="1"/>
      <protection hidden="1"/>
    </xf>
    <xf numFmtId="0" fontId="27" fillId="0" borderId="15" xfId="0" applyFont="1" applyBorder="1" applyAlignment="1" applyProtection="1">
      <alignment vertical="center"/>
      <protection locked="0"/>
    </xf>
    <xf numFmtId="0" fontId="27" fillId="2" borderId="26" xfId="0" applyFont="1" applyFill="1" applyBorder="1" applyAlignment="1" applyProtection="1">
      <alignment horizontal="justify" vertical="center" wrapText="1"/>
      <protection hidden="1"/>
    </xf>
    <xf numFmtId="0" fontId="27" fillId="0" borderId="24" xfId="0" applyFont="1" applyBorder="1" applyAlignment="1" applyProtection="1">
      <alignment vertical="center"/>
      <protection locked="0"/>
    </xf>
    <xf numFmtId="0" fontId="27" fillId="6" borderId="16" xfId="0" applyFont="1" applyFill="1" applyBorder="1" applyAlignment="1" applyProtection="1">
      <alignment horizontal="center" vertical="center" wrapText="1"/>
      <protection locked="0"/>
    </xf>
    <xf numFmtId="0" fontId="27" fillId="2" borderId="16" xfId="0" applyFont="1" applyFill="1" applyBorder="1" applyAlignment="1" applyProtection="1">
      <alignment horizontal="justify" vertical="center" wrapText="1"/>
      <protection hidden="1"/>
    </xf>
    <xf numFmtId="0" fontId="27" fillId="0" borderId="28" xfId="0" applyFont="1" applyBorder="1" applyAlignment="1" applyProtection="1">
      <alignment vertical="center"/>
      <protection locked="0"/>
    </xf>
    <xf numFmtId="0" fontId="27" fillId="0" borderId="16" xfId="0" applyFont="1" applyBorder="1" applyAlignment="1" applyProtection="1">
      <alignment horizontal="justify" vertical="center" wrapText="1"/>
      <protection hidden="1"/>
    </xf>
    <xf numFmtId="0" fontId="27" fillId="6" borderId="20"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justify" vertical="center" wrapText="1"/>
      <protection hidden="1"/>
    </xf>
    <xf numFmtId="0" fontId="27" fillId="0" borderId="43" xfId="0" applyFont="1" applyBorder="1" applyAlignment="1" applyProtection="1">
      <alignment vertical="center"/>
      <protection locked="0"/>
    </xf>
    <xf numFmtId="0" fontId="27" fillId="6" borderId="27" xfId="0" applyFont="1" applyFill="1" applyBorder="1" applyAlignment="1" applyProtection="1">
      <alignment horizontal="center" vertical="center" wrapText="1"/>
      <protection locked="0"/>
    </xf>
    <xf numFmtId="0" fontId="27" fillId="2" borderId="34" xfId="0" applyFont="1" applyFill="1" applyBorder="1" applyAlignment="1" applyProtection="1">
      <alignment horizontal="justify" vertical="center" wrapText="1"/>
      <protection hidden="1"/>
    </xf>
    <xf numFmtId="0" fontId="27" fillId="0" borderId="48" xfId="0" applyFont="1" applyBorder="1" applyAlignment="1" applyProtection="1">
      <alignment vertical="center"/>
      <protection locked="0"/>
    </xf>
    <xf numFmtId="0" fontId="27" fillId="0" borderId="8"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48" xfId="0" applyFont="1" applyBorder="1" applyAlignment="1" applyProtection="1">
      <alignment horizontal="center" vertical="center"/>
      <protection locked="0"/>
    </xf>
    <xf numFmtId="0" fontId="27" fillId="6" borderId="26" xfId="0" applyFont="1" applyFill="1" applyBorder="1" applyAlignment="1" applyProtection="1">
      <alignment horizontal="center" vertical="center" wrapText="1"/>
      <protection locked="0"/>
    </xf>
    <xf numFmtId="0" fontId="27" fillId="0" borderId="44" xfId="0" applyFont="1" applyBorder="1" applyAlignment="1" applyProtection="1">
      <alignment horizontal="center" vertical="center"/>
      <protection locked="0"/>
    </xf>
    <xf numFmtId="0" fontId="27" fillId="0" borderId="43" xfId="0" applyFont="1" applyBorder="1" applyAlignment="1" applyProtection="1">
      <alignment horizontal="center" vertical="center"/>
      <protection locked="0"/>
    </xf>
    <xf numFmtId="0" fontId="26" fillId="0" borderId="16" xfId="0" applyFont="1" applyBorder="1" applyAlignment="1" applyProtection="1">
      <alignment horizontal="center" vertical="center" wrapText="1"/>
      <protection hidden="1"/>
    </xf>
    <xf numFmtId="0" fontId="27" fillId="2" borderId="4" xfId="0" applyFont="1" applyFill="1" applyBorder="1" applyAlignment="1" applyProtection="1">
      <alignment horizontal="justify" vertical="center" wrapText="1"/>
      <protection hidden="1"/>
    </xf>
    <xf numFmtId="0" fontId="27" fillId="0" borderId="44" xfId="0" applyFont="1" applyBorder="1" applyAlignment="1" applyProtection="1">
      <alignment vertical="center"/>
      <protection locked="0"/>
    </xf>
    <xf numFmtId="0" fontId="27" fillId="0" borderId="39" xfId="0" applyFont="1" applyBorder="1" applyAlignment="1" applyProtection="1">
      <alignment vertical="center"/>
      <protection locked="0"/>
    </xf>
    <xf numFmtId="0" fontId="27" fillId="2" borderId="27" xfId="0" applyFont="1" applyFill="1" applyBorder="1" applyAlignment="1" applyProtection="1">
      <alignment horizontal="justify" vertical="center" wrapText="1"/>
      <protection hidden="1"/>
    </xf>
    <xf numFmtId="0" fontId="27" fillId="0" borderId="62" xfId="0" applyFont="1" applyBorder="1" applyAlignment="1" applyProtection="1">
      <alignment vertical="center"/>
      <protection locked="0"/>
    </xf>
    <xf numFmtId="0" fontId="27" fillId="2" borderId="58" xfId="0" applyFont="1" applyFill="1" applyBorder="1" applyAlignment="1" applyProtection="1">
      <alignment horizontal="justify" vertical="center" wrapText="1"/>
      <protection hidden="1"/>
    </xf>
    <xf numFmtId="0" fontId="27" fillId="6" borderId="34" xfId="0" applyFont="1" applyFill="1" applyBorder="1" applyAlignment="1" applyProtection="1">
      <alignment horizontal="center" vertical="center" wrapText="1"/>
      <protection locked="0"/>
    </xf>
    <xf numFmtId="0" fontId="27" fillId="0" borderId="30" xfId="0" applyFont="1" applyBorder="1" applyAlignment="1" applyProtection="1">
      <alignment vertical="center"/>
      <protection locked="0"/>
    </xf>
    <xf numFmtId="0" fontId="27" fillId="0" borderId="64" xfId="0" applyFont="1" applyBorder="1" applyAlignment="1" applyProtection="1">
      <alignment vertical="center"/>
      <protection locked="0"/>
    </xf>
    <xf numFmtId="0" fontId="27" fillId="6" borderId="59" xfId="0" applyFont="1" applyFill="1" applyBorder="1" applyAlignment="1" applyProtection="1">
      <alignment horizontal="center" vertical="center" wrapText="1"/>
      <protection locked="0"/>
    </xf>
    <xf numFmtId="0" fontId="27" fillId="0" borderId="36" xfId="0" applyFont="1" applyBorder="1" applyAlignment="1" applyProtection="1">
      <alignment vertical="center"/>
      <protection locked="0"/>
    </xf>
    <xf numFmtId="0" fontId="27" fillId="6" borderId="55" xfId="0" applyFont="1" applyFill="1" applyBorder="1" applyAlignment="1" applyProtection="1">
      <alignment horizontal="center" vertical="center" wrapText="1"/>
      <protection locked="0"/>
    </xf>
    <xf numFmtId="0" fontId="27" fillId="2" borderId="55" xfId="0" applyFont="1" applyFill="1" applyBorder="1" applyAlignment="1" applyProtection="1">
      <alignment horizontal="justify" vertical="center" wrapText="1"/>
      <protection hidden="1"/>
    </xf>
    <xf numFmtId="0" fontId="27" fillId="6" borderId="58" xfId="0" applyFont="1" applyFill="1" applyBorder="1" applyAlignment="1" applyProtection="1">
      <alignment horizontal="center" vertical="center" wrapText="1"/>
      <protection locked="0"/>
    </xf>
    <xf numFmtId="0" fontId="27" fillId="2" borderId="53" xfId="0" applyFont="1" applyFill="1" applyBorder="1" applyAlignment="1" applyProtection="1">
      <alignment horizontal="justify" vertical="center" wrapText="1"/>
      <protection hidden="1"/>
    </xf>
    <xf numFmtId="0" fontId="27" fillId="2" borderId="63" xfId="0" applyFont="1" applyFill="1" applyBorder="1" applyAlignment="1" applyProtection="1">
      <alignment horizontal="justify" vertical="center" wrapText="1"/>
      <protection hidden="1"/>
    </xf>
    <xf numFmtId="10" fontId="36" fillId="9" borderId="27" xfId="1" applyNumberFormat="1" applyFont="1" applyFill="1" applyBorder="1" applyAlignment="1" applyProtection="1">
      <alignment horizontal="center" vertical="center" wrapText="1"/>
      <protection hidden="1"/>
    </xf>
    <xf numFmtId="10" fontId="36" fillId="9" borderId="16" xfId="1" applyNumberFormat="1" applyFont="1" applyFill="1" applyBorder="1" applyAlignment="1" applyProtection="1">
      <alignment horizontal="center" vertical="center" wrapText="1"/>
      <protection hidden="1"/>
    </xf>
    <xf numFmtId="10" fontId="36" fillId="10" borderId="31" xfId="0" applyNumberFormat="1" applyFont="1" applyFill="1" applyBorder="1" applyAlignment="1" applyProtection="1">
      <alignment horizontal="center" vertical="center"/>
      <protection hidden="1"/>
    </xf>
    <xf numFmtId="10" fontId="25" fillId="9" borderId="7" xfId="1" applyNumberFormat="1" applyFont="1" applyFill="1" applyBorder="1" applyAlignment="1" applyProtection="1">
      <alignment horizontal="center" vertical="center" wrapText="1"/>
      <protection hidden="1"/>
    </xf>
    <xf numFmtId="10" fontId="25" fillId="10" borderId="31" xfId="0" applyNumberFormat="1" applyFont="1" applyFill="1" applyBorder="1" applyAlignment="1" applyProtection="1">
      <alignment horizontal="center" vertical="center"/>
      <protection hidden="1"/>
    </xf>
    <xf numFmtId="10" fontId="36" fillId="6" borderId="4" xfId="1" applyNumberFormat="1" applyFont="1" applyFill="1" applyBorder="1" applyAlignment="1" applyProtection="1">
      <alignment horizontal="center" vertical="center" wrapText="1"/>
      <protection hidden="1"/>
    </xf>
    <xf numFmtId="10" fontId="36" fillId="6" borderId="27" xfId="1" applyNumberFormat="1" applyFont="1" applyFill="1" applyBorder="1" applyAlignment="1" applyProtection="1">
      <alignment horizontal="center" vertical="center" wrapText="1"/>
      <protection hidden="1"/>
    </xf>
    <xf numFmtId="10" fontId="36" fillId="6" borderId="34" xfId="1" applyNumberFormat="1" applyFont="1" applyFill="1" applyBorder="1" applyAlignment="1" applyProtection="1">
      <alignment horizontal="center" vertical="center" wrapText="1"/>
      <protection hidden="1"/>
    </xf>
    <xf numFmtId="10" fontId="36" fillId="6" borderId="16" xfId="1" applyNumberFormat="1" applyFont="1" applyFill="1" applyBorder="1" applyAlignment="1" applyProtection="1">
      <alignment horizontal="center" vertical="center" wrapText="1"/>
      <protection hidden="1"/>
    </xf>
    <xf numFmtId="10" fontId="7" fillId="0" borderId="9" xfId="1" applyNumberFormat="1" applyFont="1" applyFill="1" applyBorder="1" applyAlignment="1" applyProtection="1">
      <alignment horizontal="center" vertical="center" wrapText="1"/>
      <protection hidden="1"/>
    </xf>
    <xf numFmtId="10" fontId="7" fillId="0" borderId="31" xfId="1" applyNumberFormat="1" applyFont="1" applyFill="1" applyBorder="1" applyAlignment="1" applyProtection="1">
      <alignment horizontal="center" vertical="center" wrapText="1"/>
      <protection hidden="1"/>
    </xf>
    <xf numFmtId="10" fontId="7" fillId="0" borderId="41" xfId="1" applyNumberFormat="1" applyFont="1" applyFill="1" applyBorder="1" applyAlignment="1" applyProtection="1">
      <alignment horizontal="center" vertical="center" wrapText="1"/>
      <protection hidden="1"/>
    </xf>
    <xf numFmtId="10" fontId="7" fillId="0" borderId="29" xfId="1" applyNumberFormat="1" applyFont="1" applyFill="1" applyBorder="1" applyAlignment="1" applyProtection="1">
      <alignment horizontal="center" vertical="center" wrapText="1"/>
      <protection hidden="1"/>
    </xf>
    <xf numFmtId="0" fontId="12" fillId="0" borderId="23" xfId="0" applyFont="1" applyBorder="1" applyAlignment="1">
      <alignment horizontal="center" vertical="center"/>
    </xf>
    <xf numFmtId="0" fontId="12" fillId="0" borderId="0" xfId="0" applyFont="1" applyAlignment="1">
      <alignment horizontal="center" vertical="center"/>
    </xf>
    <xf numFmtId="0" fontId="12" fillId="0" borderId="45" xfId="0" applyFont="1" applyBorder="1" applyAlignment="1">
      <alignment horizontal="center" vertical="center"/>
    </xf>
    <xf numFmtId="10" fontId="36" fillId="10" borderId="41" xfId="0" applyNumberFormat="1" applyFont="1" applyFill="1" applyBorder="1" applyAlignment="1" applyProtection="1">
      <alignment horizontal="center" vertical="center"/>
      <protection hidden="1"/>
    </xf>
    <xf numFmtId="10" fontId="36" fillId="9" borderId="34" xfId="1" applyNumberFormat="1" applyFont="1" applyFill="1" applyBorder="1" applyAlignment="1" applyProtection="1">
      <alignment horizontal="center" vertical="center" wrapText="1"/>
      <protection hidden="1"/>
    </xf>
    <xf numFmtId="0" fontId="26" fillId="2" borderId="16" xfId="0" applyFont="1" applyFill="1" applyBorder="1" applyAlignment="1" applyProtection="1">
      <alignment horizontal="center" vertical="center" wrapText="1"/>
      <protection hidden="1"/>
    </xf>
    <xf numFmtId="0" fontId="26" fillId="2" borderId="27" xfId="0" applyFont="1" applyFill="1" applyBorder="1" applyAlignment="1" applyProtection="1">
      <alignment horizontal="center" vertical="center" wrapText="1"/>
      <protection hidden="1"/>
    </xf>
    <xf numFmtId="0" fontId="26" fillId="2" borderId="34" xfId="0" applyFont="1" applyFill="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14" xfId="0" applyFont="1" applyBorder="1" applyAlignment="1" applyProtection="1">
      <alignment horizontal="center" vertical="center" wrapText="1"/>
      <protection hidden="1"/>
    </xf>
    <xf numFmtId="0" fontId="26" fillId="0" borderId="20" xfId="0" applyFont="1" applyBorder="1" applyAlignment="1" applyProtection="1">
      <alignment horizontal="center" vertical="center" wrapText="1"/>
      <protection hidden="1"/>
    </xf>
    <xf numFmtId="0" fontId="26" fillId="0" borderId="26"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26" fillId="0" borderId="55" xfId="0" applyFont="1" applyBorder="1" applyAlignment="1" applyProtection="1">
      <alignment horizontal="center" vertical="center" wrapText="1"/>
      <protection hidden="1"/>
    </xf>
    <xf numFmtId="0" fontId="27" fillId="0" borderId="28" xfId="0" applyFont="1" applyBorder="1" applyAlignment="1" applyProtection="1">
      <alignment horizontal="center" vertical="center"/>
      <protection locked="0"/>
    </xf>
    <xf numFmtId="0" fontId="2" fillId="0" borderId="0" xfId="0" applyFont="1" applyAlignment="1">
      <alignment horizontal="left" vertical="center" wrapText="1"/>
    </xf>
    <xf numFmtId="1" fontId="28" fillId="0" borderId="27" xfId="2" applyNumberFormat="1" applyFont="1" applyFill="1" applyBorder="1" applyAlignment="1" applyProtection="1">
      <alignment horizontal="center" vertical="center" wrapText="1"/>
      <protection hidden="1"/>
    </xf>
    <xf numFmtId="9" fontId="26" fillId="6" borderId="27" xfId="1" applyFont="1" applyFill="1" applyBorder="1" applyAlignment="1" applyProtection="1">
      <alignment horizontal="center" vertical="center" wrapText="1"/>
      <protection hidden="1"/>
    </xf>
    <xf numFmtId="1" fontId="28" fillId="0" borderId="34" xfId="2" applyNumberFormat="1" applyFont="1" applyFill="1" applyBorder="1" applyAlignment="1" applyProtection="1">
      <alignment horizontal="center" vertical="center" wrapText="1"/>
      <protection hidden="1"/>
    </xf>
    <xf numFmtId="9" fontId="26" fillId="6" borderId="34" xfId="1" applyFont="1" applyFill="1" applyBorder="1" applyAlignment="1" applyProtection="1">
      <alignment horizontal="center" vertical="center" wrapText="1"/>
      <protection hidden="1"/>
    </xf>
    <xf numFmtId="1" fontId="28" fillId="0" borderId="16" xfId="2" applyNumberFormat="1" applyFont="1" applyFill="1" applyBorder="1" applyAlignment="1" applyProtection="1">
      <alignment horizontal="center" vertical="center" wrapText="1"/>
      <protection hidden="1"/>
    </xf>
    <xf numFmtId="9" fontId="26" fillId="6" borderId="16" xfId="1" applyFont="1" applyFill="1" applyBorder="1" applyAlignment="1" applyProtection="1">
      <alignment horizontal="center" vertical="center" wrapText="1"/>
      <protection hidden="1"/>
    </xf>
    <xf numFmtId="0" fontId="27"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9" fontId="27" fillId="0" borderId="0" xfId="1" applyFont="1" applyAlignment="1" applyProtection="1">
      <alignment horizontal="center" vertical="center"/>
      <protection hidden="1"/>
    </xf>
    <xf numFmtId="0" fontId="27" fillId="0" borderId="0" xfId="0" applyFont="1" applyProtection="1">
      <protection hidden="1"/>
    </xf>
    <xf numFmtId="0" fontId="26" fillId="8" borderId="16" xfId="0" applyFont="1" applyFill="1" applyBorder="1" applyAlignment="1" applyProtection="1">
      <alignment horizontal="center" vertical="center" wrapText="1"/>
      <protection hidden="1"/>
    </xf>
    <xf numFmtId="0" fontId="26" fillId="2" borderId="20" xfId="0" applyFont="1" applyFill="1" applyBorder="1" applyAlignment="1" applyProtection="1">
      <alignment horizontal="justify" vertical="center" wrapText="1"/>
      <protection hidden="1"/>
    </xf>
    <xf numFmtId="2" fontId="27" fillId="16" borderId="20" xfId="0" applyNumberFormat="1" applyFont="1" applyFill="1" applyBorder="1" applyAlignment="1" applyProtection="1">
      <alignment horizontal="justify" vertical="center" wrapText="1"/>
      <protection hidden="1"/>
    </xf>
    <xf numFmtId="0" fontId="26" fillId="2" borderId="1" xfId="0" applyFont="1" applyFill="1" applyBorder="1" applyAlignment="1" applyProtection="1">
      <alignment horizontal="justify" vertical="center" wrapText="1"/>
      <protection hidden="1"/>
    </xf>
    <xf numFmtId="2" fontId="27" fillId="16" borderId="1" xfId="0" applyNumberFormat="1" applyFont="1" applyFill="1" applyBorder="1" applyAlignment="1" applyProtection="1">
      <alignment horizontal="justify" vertical="center" wrapText="1"/>
      <protection hidden="1"/>
    </xf>
    <xf numFmtId="0" fontId="26" fillId="2" borderId="14" xfId="0" applyFont="1" applyFill="1" applyBorder="1" applyAlignment="1" applyProtection="1">
      <alignment horizontal="justify" vertical="center" wrapText="1"/>
      <protection hidden="1"/>
    </xf>
    <xf numFmtId="2" fontId="27" fillId="16" borderId="14" xfId="0" applyNumberFormat="1" applyFont="1" applyFill="1" applyBorder="1" applyAlignment="1" applyProtection="1">
      <alignment horizontal="justify" vertical="center" wrapText="1"/>
      <protection hidden="1"/>
    </xf>
    <xf numFmtId="0" fontId="26" fillId="0" borderId="33" xfId="0" applyFont="1" applyBorder="1" applyAlignment="1" applyProtection="1">
      <alignment horizontal="center" vertical="center" wrapText="1"/>
      <protection hidden="1"/>
    </xf>
    <xf numFmtId="0" fontId="26" fillId="0" borderId="17" xfId="0" applyFont="1" applyBorder="1" applyAlignment="1" applyProtection="1">
      <alignment horizontal="center" vertical="center" wrapText="1"/>
      <protection hidden="1"/>
    </xf>
    <xf numFmtId="0" fontId="26" fillId="2" borderId="34" xfId="0" applyFont="1" applyFill="1" applyBorder="1" applyAlignment="1" applyProtection="1">
      <alignment horizontal="justify" vertical="center" wrapText="1"/>
      <protection hidden="1"/>
    </xf>
    <xf numFmtId="2" fontId="27" fillId="16" borderId="34" xfId="0" applyNumberFormat="1" applyFont="1" applyFill="1" applyBorder="1" applyAlignment="1" applyProtection="1">
      <alignment horizontal="justify" vertical="center" wrapText="1"/>
      <protection hidden="1"/>
    </xf>
    <xf numFmtId="0" fontId="26" fillId="4" borderId="16" xfId="0" applyFont="1" applyFill="1" applyBorder="1" applyAlignment="1" applyProtection="1">
      <alignment horizontal="justify" vertical="center" wrapText="1"/>
      <protection hidden="1"/>
    </xf>
    <xf numFmtId="2" fontId="27" fillId="20" borderId="27" xfId="0" applyNumberFormat="1" applyFont="1" applyFill="1" applyBorder="1" applyAlignment="1" applyProtection="1">
      <alignment horizontal="justify" vertical="center" wrapText="1"/>
      <protection hidden="1"/>
    </xf>
    <xf numFmtId="2" fontId="27" fillId="20" borderId="16" xfId="0" applyNumberFormat="1" applyFont="1" applyFill="1" applyBorder="1" applyAlignment="1" applyProtection="1">
      <alignment horizontal="justify" vertical="center" wrapText="1"/>
      <protection hidden="1"/>
    </xf>
    <xf numFmtId="0" fontId="26" fillId="0" borderId="7" xfId="0" applyFont="1" applyBorder="1" applyAlignment="1" applyProtection="1">
      <alignment horizontal="justify" vertical="center" wrapText="1"/>
      <protection hidden="1"/>
    </xf>
    <xf numFmtId="2" fontId="27" fillId="16" borderId="7" xfId="0" applyNumberFormat="1" applyFont="1" applyFill="1" applyBorder="1" applyAlignment="1" applyProtection="1">
      <alignment horizontal="justify" vertical="center" wrapText="1"/>
      <protection hidden="1"/>
    </xf>
    <xf numFmtId="0" fontId="26" fillId="0" borderId="1" xfId="0" applyFont="1" applyBorder="1" applyAlignment="1" applyProtection="1">
      <alignment horizontal="justify" vertical="center" wrapText="1"/>
      <protection hidden="1"/>
    </xf>
    <xf numFmtId="0" fontId="26" fillId="4" borderId="1" xfId="0" applyFont="1" applyFill="1" applyBorder="1" applyAlignment="1" applyProtection="1">
      <alignment horizontal="justify" vertical="center" wrapText="1"/>
      <protection hidden="1"/>
    </xf>
    <xf numFmtId="2" fontId="27" fillId="20" borderId="1" xfId="0" applyNumberFormat="1" applyFont="1" applyFill="1" applyBorder="1" applyAlignment="1" applyProtection="1">
      <alignment horizontal="justify" vertical="center" wrapText="1"/>
      <protection hidden="1"/>
    </xf>
    <xf numFmtId="0" fontId="26" fillId="0" borderId="14" xfId="0" applyFont="1" applyBorder="1" applyAlignment="1" applyProtection="1">
      <alignment horizontal="justify" vertical="center" wrapText="1"/>
      <protection hidden="1"/>
    </xf>
    <xf numFmtId="0" fontId="26" fillId="2" borderId="16" xfId="0" applyFont="1" applyFill="1" applyBorder="1" applyAlignment="1" applyProtection="1">
      <alignment horizontal="justify" vertical="center" wrapText="1"/>
      <protection hidden="1"/>
    </xf>
    <xf numFmtId="2" fontId="27" fillId="16" borderId="16" xfId="0" applyNumberFormat="1" applyFont="1" applyFill="1" applyBorder="1" applyAlignment="1" applyProtection="1">
      <alignment horizontal="justify" vertical="center" wrapText="1"/>
      <protection hidden="1"/>
    </xf>
    <xf numFmtId="0" fontId="26" fillId="8" borderId="28" xfId="0" applyFont="1" applyFill="1" applyBorder="1" applyAlignment="1" applyProtection="1">
      <alignment horizontal="center" vertical="center" wrapText="1"/>
      <protection hidden="1"/>
    </xf>
    <xf numFmtId="0" fontId="27" fillId="5" borderId="1" xfId="0" applyFont="1" applyFill="1" applyBorder="1" applyAlignment="1" applyProtection="1">
      <alignment horizontal="center" vertical="center"/>
      <protection locked="0"/>
    </xf>
    <xf numFmtId="14" fontId="27" fillId="5" borderId="1" xfId="0" applyNumberFormat="1" applyFont="1" applyFill="1" applyBorder="1" applyAlignment="1" applyProtection="1">
      <alignment horizontal="center" vertical="center"/>
      <protection locked="0"/>
    </xf>
    <xf numFmtId="0" fontId="26" fillId="0" borderId="0" xfId="0" applyFont="1" applyAlignment="1" applyProtection="1">
      <alignment vertical="center"/>
      <protection hidden="1"/>
    </xf>
    <xf numFmtId="0" fontId="27" fillId="0" borderId="0" xfId="0" applyFont="1" applyAlignment="1" applyProtection="1">
      <alignment horizontal="center"/>
      <protection hidden="1"/>
    </xf>
    <xf numFmtId="164" fontId="27" fillId="0" borderId="0" xfId="0" applyNumberFormat="1" applyFont="1" applyAlignment="1" applyProtection="1">
      <alignment horizontal="center"/>
      <protection hidden="1"/>
    </xf>
    <xf numFmtId="9" fontId="27" fillId="0" borderId="0" xfId="0" applyNumberFormat="1" applyFont="1" applyProtection="1">
      <protection hidden="1"/>
    </xf>
    <xf numFmtId="0" fontId="26" fillId="0" borderId="0" xfId="0" applyFont="1" applyProtection="1">
      <protection hidden="1"/>
    </xf>
    <xf numFmtId="0" fontId="26" fillId="3" borderId="1" xfId="0" applyFont="1" applyFill="1" applyBorder="1" applyAlignment="1" applyProtection="1">
      <alignment horizontal="center" vertical="center"/>
      <protection hidden="1"/>
    </xf>
    <xf numFmtId="0" fontId="27" fillId="2" borderId="2" xfId="0" applyFont="1" applyFill="1" applyBorder="1" applyAlignment="1" applyProtection="1">
      <alignment vertical="center"/>
      <protection hidden="1"/>
    </xf>
    <xf numFmtId="0" fontId="28" fillId="0" borderId="0" xfId="0" applyFont="1" applyAlignment="1" applyProtection="1">
      <alignment horizontal="center"/>
      <protection hidden="1"/>
    </xf>
    <xf numFmtId="0" fontId="28" fillId="0" borderId="0" xfId="0" applyFont="1" applyProtection="1">
      <protection hidden="1"/>
    </xf>
    <xf numFmtId="0" fontId="26" fillId="8" borderId="4" xfId="0" applyFont="1" applyFill="1" applyBorder="1" applyAlignment="1" applyProtection="1">
      <alignment horizontal="center" vertical="center" wrapText="1"/>
      <protection hidden="1"/>
    </xf>
    <xf numFmtId="9" fontId="26" fillId="8" borderId="4" xfId="0" applyNumberFormat="1" applyFont="1" applyFill="1" applyBorder="1" applyAlignment="1" applyProtection="1">
      <alignment horizontal="center" vertical="center" wrapText="1"/>
      <protection hidden="1"/>
    </xf>
    <xf numFmtId="0" fontId="26" fillId="8" borderId="24" xfId="0" applyFont="1" applyFill="1" applyBorder="1" applyAlignment="1" applyProtection="1">
      <alignment horizontal="center" vertical="center" wrapText="1"/>
      <protection hidden="1"/>
    </xf>
    <xf numFmtId="0" fontId="26" fillId="4" borderId="7" xfId="0" applyFont="1" applyFill="1" applyBorder="1" applyAlignment="1" applyProtection="1">
      <alignment horizontal="justify" vertical="center" wrapText="1"/>
      <protection hidden="1"/>
    </xf>
    <xf numFmtId="2" fontId="27" fillId="20" borderId="55" xfId="0" applyNumberFormat="1" applyFont="1" applyFill="1" applyBorder="1" applyAlignment="1" applyProtection="1">
      <alignment horizontal="justify" vertical="center" wrapText="1"/>
      <protection hidden="1"/>
    </xf>
    <xf numFmtId="2" fontId="27" fillId="16" borderId="2" xfId="0" applyNumberFormat="1" applyFont="1" applyFill="1" applyBorder="1" applyAlignment="1" applyProtection="1">
      <alignment horizontal="justify" vertical="center" wrapText="1"/>
      <protection hidden="1"/>
    </xf>
    <xf numFmtId="0" fontId="26" fillId="17" borderId="1" xfId="0" applyFont="1" applyFill="1" applyBorder="1" applyAlignment="1" applyProtection="1">
      <alignment horizontal="justify" vertical="center" wrapText="1"/>
      <protection hidden="1"/>
    </xf>
    <xf numFmtId="2" fontId="27" fillId="16" borderId="66" xfId="0" applyNumberFormat="1" applyFont="1" applyFill="1" applyBorder="1" applyAlignment="1" applyProtection="1">
      <alignment horizontal="justify" vertical="center" wrapText="1"/>
      <protection hidden="1"/>
    </xf>
    <xf numFmtId="0" fontId="26" fillId="0" borderId="3" xfId="0" applyFont="1" applyBorder="1" applyAlignment="1" applyProtection="1">
      <alignment horizontal="center" vertical="center" wrapText="1"/>
      <protection hidden="1"/>
    </xf>
    <xf numFmtId="0" fontId="26" fillId="17" borderId="7" xfId="0" applyFont="1" applyFill="1" applyBorder="1" applyAlignment="1" applyProtection="1">
      <alignment horizontal="justify" vertical="center" wrapText="1"/>
      <protection hidden="1"/>
    </xf>
    <xf numFmtId="2" fontId="27" fillId="16" borderId="55" xfId="0" applyNumberFormat="1" applyFont="1" applyFill="1" applyBorder="1" applyAlignment="1" applyProtection="1">
      <alignment horizontal="justify" vertical="center" wrapText="1"/>
      <protection hidden="1"/>
    </xf>
    <xf numFmtId="1" fontId="28" fillId="0" borderId="4" xfId="2" applyNumberFormat="1" applyFont="1" applyFill="1" applyBorder="1" applyAlignment="1" applyProtection="1">
      <alignment horizontal="center" vertical="center" wrapText="1"/>
      <protection hidden="1"/>
    </xf>
    <xf numFmtId="9" fontId="26" fillId="6" borderId="4" xfId="1" applyFont="1" applyFill="1" applyBorder="1" applyAlignment="1" applyProtection="1">
      <alignment horizontal="center" vertical="center" wrapText="1"/>
      <protection hidden="1"/>
    </xf>
    <xf numFmtId="0" fontId="26" fillId="2" borderId="27" xfId="0" applyFont="1" applyFill="1" applyBorder="1" applyAlignment="1" applyProtection="1">
      <alignment horizontal="justify" vertical="center" wrapText="1"/>
      <protection hidden="1"/>
    </xf>
    <xf numFmtId="2" fontId="27" fillId="16" borderId="60" xfId="0" applyNumberFormat="1" applyFont="1" applyFill="1" applyBorder="1" applyAlignment="1" applyProtection="1">
      <alignment horizontal="justify" vertical="center" wrapText="1"/>
      <protection hidden="1"/>
    </xf>
    <xf numFmtId="0" fontId="26" fillId="2" borderId="7" xfId="0" applyFont="1" applyFill="1" applyBorder="1" applyAlignment="1" applyProtection="1">
      <alignment horizontal="justify" vertical="center" wrapText="1"/>
      <protection hidden="1"/>
    </xf>
    <xf numFmtId="0" fontId="26" fillId="2" borderId="7" xfId="0" applyFont="1" applyFill="1" applyBorder="1" applyAlignment="1" applyProtection="1">
      <alignment horizontal="center" vertical="center" wrapText="1"/>
      <protection hidden="1"/>
    </xf>
    <xf numFmtId="0" fontId="26" fillId="2" borderId="1" xfId="0" applyFont="1" applyFill="1" applyBorder="1" applyAlignment="1" applyProtection="1">
      <alignment horizontal="center" vertical="center" wrapText="1"/>
      <protection hidden="1"/>
    </xf>
    <xf numFmtId="0" fontId="26" fillId="2" borderId="14" xfId="0" applyFont="1" applyFill="1" applyBorder="1" applyAlignment="1" applyProtection="1">
      <alignment horizontal="center" vertical="center" wrapText="1"/>
      <protection hidden="1"/>
    </xf>
    <xf numFmtId="2" fontId="27" fillId="20" borderId="2" xfId="0" applyNumberFormat="1" applyFont="1" applyFill="1" applyBorder="1" applyAlignment="1" applyProtection="1">
      <alignment horizontal="justify" vertical="center" wrapText="1"/>
      <protection hidden="1"/>
    </xf>
    <xf numFmtId="0" fontId="26" fillId="4" borderId="14" xfId="0" applyFont="1" applyFill="1" applyBorder="1" applyAlignment="1" applyProtection="1">
      <alignment horizontal="justify" vertical="center" wrapText="1"/>
      <protection hidden="1"/>
    </xf>
    <xf numFmtId="2" fontId="27" fillId="20" borderId="66" xfId="0" applyNumberFormat="1" applyFont="1" applyFill="1" applyBorder="1" applyAlignment="1" applyProtection="1">
      <alignment horizontal="justify" vertical="center" wrapText="1"/>
      <protection hidden="1"/>
    </xf>
    <xf numFmtId="0" fontId="26" fillId="2" borderId="26" xfId="0" applyFont="1" applyFill="1" applyBorder="1" applyAlignment="1" applyProtection="1">
      <alignment horizontal="center" vertical="center" wrapText="1"/>
      <protection hidden="1"/>
    </xf>
    <xf numFmtId="0" fontId="26" fillId="0" borderId="26" xfId="0" applyFont="1" applyBorder="1" applyAlignment="1" applyProtection="1">
      <alignment horizontal="justify" vertical="center" wrapText="1"/>
      <protection hidden="1"/>
    </xf>
    <xf numFmtId="2" fontId="27" fillId="16" borderId="67" xfId="0" applyNumberFormat="1" applyFont="1" applyFill="1" applyBorder="1" applyAlignment="1" applyProtection="1">
      <alignment horizontal="justify" vertical="center" wrapText="1"/>
      <protection hidden="1"/>
    </xf>
    <xf numFmtId="0" fontId="26" fillId="0" borderId="61" xfId="0" applyFont="1" applyBorder="1" applyAlignment="1" applyProtection="1">
      <alignment horizontal="justify" vertical="center" wrapText="1"/>
      <protection hidden="1"/>
    </xf>
    <xf numFmtId="2" fontId="27" fillId="16" borderId="58" xfId="0" applyNumberFormat="1" applyFont="1" applyFill="1" applyBorder="1" applyAlignment="1" applyProtection="1">
      <alignment horizontal="justify" vertical="center" wrapText="1"/>
      <protection hidden="1"/>
    </xf>
    <xf numFmtId="0" fontId="26" fillId="0" borderId="53" xfId="0" applyFont="1" applyBorder="1" applyAlignment="1" applyProtection="1">
      <alignment horizontal="justify" vertical="center" wrapText="1"/>
      <protection hidden="1"/>
    </xf>
    <xf numFmtId="0" fontId="26" fillId="0" borderId="54" xfId="0" applyFont="1" applyBorder="1" applyAlignment="1" applyProtection="1">
      <alignment horizontal="justify" vertical="center" wrapText="1"/>
      <protection hidden="1"/>
    </xf>
    <xf numFmtId="0" fontId="27" fillId="0" borderId="0" xfId="0" applyFont="1" applyAlignment="1" applyProtection="1">
      <alignment horizontal="left" vertical="center"/>
      <protection hidden="1"/>
    </xf>
    <xf numFmtId="0" fontId="27" fillId="0" borderId="0" xfId="0" quotePrefix="1" applyFont="1" applyProtection="1">
      <protection hidden="1"/>
    </xf>
    <xf numFmtId="0" fontId="7" fillId="0" borderId="0" xfId="0" applyFont="1" applyAlignment="1" applyProtection="1">
      <alignment vertical="center"/>
      <protection hidden="1"/>
    </xf>
    <xf numFmtId="0" fontId="3" fillId="0" borderId="0" xfId="0" applyFont="1" applyProtection="1">
      <protection hidden="1"/>
    </xf>
    <xf numFmtId="0" fontId="3" fillId="0" borderId="0" xfId="0" applyFont="1" applyAlignment="1" applyProtection="1">
      <alignment horizontal="center"/>
      <protection hidden="1"/>
    </xf>
    <xf numFmtId="0" fontId="3" fillId="0" borderId="0" xfId="0" applyFont="1" applyAlignment="1" applyProtection="1">
      <alignment vertical="center"/>
      <protection hidden="1"/>
    </xf>
    <xf numFmtId="0" fontId="7" fillId="0" borderId="0" xfId="0" applyFont="1" applyProtection="1">
      <protection hidden="1"/>
    </xf>
    <xf numFmtId="0" fontId="7" fillId="3" borderId="1" xfId="0" applyFont="1" applyFill="1" applyBorder="1" applyAlignment="1" applyProtection="1">
      <alignment horizontal="center" vertical="center"/>
      <protection hidden="1"/>
    </xf>
    <xf numFmtId="0" fontId="3" fillId="2" borderId="2" xfId="0" applyFont="1" applyFill="1" applyBorder="1" applyAlignment="1" applyProtection="1">
      <alignment vertical="center"/>
      <protection hidden="1"/>
    </xf>
    <xf numFmtId="0" fontId="15" fillId="0" borderId="0" xfId="0" applyFont="1" applyAlignment="1" applyProtection="1">
      <alignment horizontal="center"/>
      <protection hidden="1"/>
    </xf>
    <xf numFmtId="0" fontId="15" fillId="0" borderId="0" xfId="0" applyFont="1" applyProtection="1">
      <protection hidden="1"/>
    </xf>
    <xf numFmtId="0" fontId="7" fillId="8" borderId="16" xfId="0" applyFont="1" applyFill="1" applyBorder="1" applyAlignment="1" applyProtection="1">
      <alignment horizontal="center" vertical="center" wrapText="1"/>
      <protection hidden="1"/>
    </xf>
    <xf numFmtId="0" fontId="7" fillId="8" borderId="28" xfId="0" applyFont="1" applyFill="1" applyBorder="1" applyAlignment="1" applyProtection="1">
      <alignment horizontal="center" vertical="center" wrapText="1"/>
      <protection hidden="1"/>
    </xf>
    <xf numFmtId="0" fontId="7" fillId="17" borderId="7" xfId="0" applyFont="1" applyFill="1" applyBorder="1" applyAlignment="1" applyProtection="1">
      <alignment horizontal="justify" vertical="center" wrapText="1"/>
      <protection hidden="1"/>
    </xf>
    <xf numFmtId="2" fontId="3" fillId="16" borderId="7" xfId="0" applyNumberFormat="1" applyFont="1" applyFill="1" applyBorder="1" applyAlignment="1" applyProtection="1">
      <alignment horizontal="justify" vertical="center" wrapText="1"/>
      <protection hidden="1"/>
    </xf>
    <xf numFmtId="1" fontId="15" fillId="0" borderId="7" xfId="2" applyNumberFormat="1" applyFont="1" applyFill="1" applyBorder="1" applyAlignment="1" applyProtection="1">
      <alignment horizontal="center" vertical="center" wrapText="1"/>
      <protection hidden="1"/>
    </xf>
    <xf numFmtId="9" fontId="7" fillId="6" borderId="7" xfId="1" applyFont="1" applyFill="1" applyBorder="1" applyAlignment="1" applyProtection="1">
      <alignment horizontal="center" vertical="center" wrapText="1"/>
      <protection hidden="1"/>
    </xf>
    <xf numFmtId="0" fontId="7" fillId="2" borderId="1" xfId="0" applyFont="1" applyFill="1" applyBorder="1" applyAlignment="1" applyProtection="1">
      <alignment horizontal="justify" vertical="center" wrapText="1"/>
      <protection hidden="1"/>
    </xf>
    <xf numFmtId="2" fontId="3" fillId="16" borderId="1" xfId="0" applyNumberFormat="1" applyFont="1" applyFill="1" applyBorder="1" applyAlignment="1" applyProtection="1">
      <alignment horizontal="justify" vertical="center" wrapText="1"/>
      <protection hidden="1"/>
    </xf>
    <xf numFmtId="0" fontId="7" fillId="17" borderId="1" xfId="0" applyFont="1" applyFill="1" applyBorder="1" applyAlignment="1" applyProtection="1">
      <alignment horizontal="justify" vertical="center" wrapText="1"/>
      <protection hidden="1"/>
    </xf>
    <xf numFmtId="0" fontId="7" fillId="0" borderId="14" xfId="0" applyFont="1" applyBorder="1" applyAlignment="1" applyProtection="1">
      <alignment horizontal="justify" vertical="center" wrapText="1"/>
      <protection hidden="1"/>
    </xf>
    <xf numFmtId="2" fontId="3" fillId="16" borderId="14" xfId="0" applyNumberFormat="1" applyFont="1" applyFill="1" applyBorder="1" applyAlignment="1" applyProtection="1">
      <alignment horizontal="justify" vertical="center" wrapText="1"/>
      <protection hidden="1"/>
    </xf>
    <xf numFmtId="0" fontId="7" fillId="0" borderId="20" xfId="0" applyFont="1" applyBorder="1" applyAlignment="1" applyProtection="1">
      <alignment horizontal="justify" vertical="center" wrapText="1"/>
      <protection hidden="1"/>
    </xf>
    <xf numFmtId="2" fontId="3" fillId="16" borderId="20" xfId="0" applyNumberFormat="1" applyFont="1" applyFill="1" applyBorder="1" applyAlignment="1" applyProtection="1">
      <alignment horizontal="justify" vertical="center" wrapText="1"/>
      <protection hidden="1"/>
    </xf>
    <xf numFmtId="0" fontId="7" fillId="4" borderId="1" xfId="0" applyFont="1" applyFill="1" applyBorder="1" applyAlignment="1" applyProtection="1">
      <alignment horizontal="justify" vertical="center" wrapText="1"/>
      <protection hidden="1"/>
    </xf>
    <xf numFmtId="2" fontId="3" fillId="20" borderId="1" xfId="0" applyNumberFormat="1" applyFont="1" applyFill="1" applyBorder="1" applyAlignment="1" applyProtection="1">
      <alignment horizontal="justify" vertical="center" wrapText="1"/>
      <protection hidden="1"/>
    </xf>
    <xf numFmtId="0" fontId="7" fillId="2" borderId="26" xfId="0" applyFont="1" applyFill="1" applyBorder="1" applyAlignment="1" applyProtection="1">
      <alignment horizontal="justify" vertical="center" wrapText="1"/>
      <protection hidden="1"/>
    </xf>
    <xf numFmtId="0" fontId="7" fillId="2" borderId="26" xfId="0" applyFont="1" applyFill="1" applyBorder="1" applyAlignment="1" applyProtection="1">
      <alignment horizontal="center" vertical="center" wrapText="1"/>
      <protection hidden="1"/>
    </xf>
    <xf numFmtId="2" fontId="3" fillId="16" borderId="26" xfId="0" applyNumberFormat="1" applyFont="1" applyFill="1" applyBorder="1" applyAlignment="1" applyProtection="1">
      <alignment horizontal="justify" vertical="center" wrapText="1"/>
      <protection hidden="1"/>
    </xf>
    <xf numFmtId="0" fontId="7" fillId="0" borderId="49" xfId="0" applyFont="1" applyBorder="1" applyAlignment="1" applyProtection="1">
      <alignment horizontal="center" vertical="center" wrapText="1"/>
      <protection hidden="1"/>
    </xf>
    <xf numFmtId="0" fontId="7" fillId="0" borderId="7" xfId="0" applyFont="1" applyBorder="1" applyAlignment="1" applyProtection="1">
      <alignment horizontal="justify" vertical="center" wrapText="1"/>
      <protection hidden="1"/>
    </xf>
    <xf numFmtId="0" fontId="7" fillId="0" borderId="1" xfId="0" applyFont="1" applyBorder="1" applyAlignment="1" applyProtection="1">
      <alignment horizontal="justify" vertical="center" wrapText="1"/>
      <protection hidden="1"/>
    </xf>
    <xf numFmtId="9" fontId="3" fillId="0" borderId="0" xfId="1" applyFont="1" applyAlignment="1" applyProtection="1">
      <alignment horizontal="center" vertical="center"/>
      <protection hidden="1"/>
    </xf>
    <xf numFmtId="0" fontId="3" fillId="5" borderId="1" xfId="0" applyFont="1" applyFill="1" applyBorder="1" applyAlignment="1" applyProtection="1">
      <alignment horizontal="center" vertical="center"/>
      <protection locked="0"/>
    </xf>
    <xf numFmtId="14" fontId="3" fillId="5" borderId="1" xfId="0" applyNumberFormat="1" applyFont="1" applyFill="1" applyBorder="1" applyAlignment="1" applyProtection="1">
      <alignment horizontal="center" vertical="center"/>
      <protection locked="0"/>
    </xf>
    <xf numFmtId="2" fontId="27" fillId="16" borderId="7" xfId="0" applyNumberFormat="1" applyFont="1" applyFill="1" applyBorder="1" applyAlignment="1" applyProtection="1">
      <alignment horizontal="left" vertical="center" wrapText="1"/>
      <protection hidden="1"/>
    </xf>
    <xf numFmtId="0" fontId="26" fillId="2" borderId="26" xfId="0" applyFont="1" applyFill="1" applyBorder="1" applyAlignment="1" applyProtection="1">
      <alignment horizontal="justify" vertical="center" wrapText="1"/>
      <protection hidden="1"/>
    </xf>
    <xf numFmtId="2" fontId="27" fillId="16" borderId="26" xfId="0" applyNumberFormat="1" applyFont="1" applyFill="1" applyBorder="1" applyAlignment="1" applyProtection="1">
      <alignment horizontal="left" vertical="center" wrapText="1"/>
      <protection hidden="1"/>
    </xf>
    <xf numFmtId="2" fontId="27" fillId="20" borderId="16" xfId="0" applyNumberFormat="1" applyFont="1" applyFill="1" applyBorder="1" applyAlignment="1" applyProtection="1">
      <alignment horizontal="left" vertical="center" wrapText="1"/>
      <protection hidden="1"/>
    </xf>
    <xf numFmtId="0" fontId="26" fillId="0" borderId="46" xfId="0" applyFont="1" applyBorder="1" applyAlignment="1" applyProtection="1">
      <alignment horizontal="center" vertical="center" wrapText="1"/>
      <protection hidden="1"/>
    </xf>
    <xf numFmtId="0" fontId="26" fillId="4" borderId="27" xfId="0" applyFont="1" applyFill="1" applyBorder="1" applyAlignment="1" applyProtection="1">
      <alignment horizontal="justify" vertical="center" wrapText="1"/>
      <protection hidden="1"/>
    </xf>
    <xf numFmtId="2" fontId="27" fillId="20" borderId="20" xfId="0" applyNumberFormat="1" applyFont="1" applyFill="1" applyBorder="1" applyAlignment="1" applyProtection="1">
      <alignment horizontal="left" vertical="center" wrapText="1"/>
      <protection hidden="1"/>
    </xf>
    <xf numFmtId="2" fontId="27" fillId="20" borderId="1" xfId="0" applyNumberFormat="1" applyFont="1" applyFill="1" applyBorder="1" applyAlignment="1" applyProtection="1">
      <alignment horizontal="left" vertical="center" wrapText="1"/>
      <protection hidden="1"/>
    </xf>
    <xf numFmtId="2" fontId="27" fillId="16" borderId="14" xfId="0" applyNumberFormat="1" applyFont="1" applyFill="1" applyBorder="1" applyAlignment="1" applyProtection="1">
      <alignment horizontal="left" vertical="center" wrapText="1"/>
      <protection hidden="1"/>
    </xf>
    <xf numFmtId="2" fontId="27" fillId="16" borderId="20" xfId="0" applyNumberFormat="1" applyFont="1" applyFill="1" applyBorder="1" applyAlignment="1" applyProtection="1">
      <alignment horizontal="left" vertical="center" wrapText="1"/>
      <protection hidden="1"/>
    </xf>
    <xf numFmtId="2" fontId="27" fillId="16" borderId="1" xfId="0" applyNumberFormat="1" applyFont="1" applyFill="1" applyBorder="1" applyAlignment="1" applyProtection="1">
      <alignment horizontal="left" vertical="center" wrapText="1"/>
      <protection hidden="1"/>
    </xf>
    <xf numFmtId="0" fontId="26" fillId="0" borderId="49" xfId="0" applyFont="1" applyBorder="1" applyAlignment="1" applyProtection="1">
      <alignment horizontal="justify" vertical="center" wrapText="1"/>
      <protection hidden="1"/>
    </xf>
    <xf numFmtId="0" fontId="26" fillId="0" borderId="50" xfId="0" applyFont="1" applyBorder="1" applyAlignment="1" applyProtection="1">
      <alignment horizontal="justify" vertical="center" wrapText="1"/>
      <protection hidden="1"/>
    </xf>
    <xf numFmtId="0" fontId="26" fillId="0" borderId="45" xfId="0" applyFont="1" applyBorder="1" applyAlignment="1" applyProtection="1">
      <alignment horizontal="justify" vertical="center" wrapText="1"/>
      <protection hidden="1"/>
    </xf>
    <xf numFmtId="0" fontId="26" fillId="0" borderId="0" xfId="0" applyFont="1" applyAlignment="1" applyProtection="1">
      <alignment horizontal="center"/>
      <protection hidden="1"/>
    </xf>
    <xf numFmtId="0" fontId="27" fillId="4" borderId="4" xfId="0" applyFont="1" applyFill="1" applyBorder="1" applyAlignment="1" applyProtection="1">
      <alignment horizontal="justify" vertical="center" wrapText="1"/>
      <protection hidden="1"/>
    </xf>
    <xf numFmtId="0" fontId="26" fillId="4" borderId="4" xfId="0" applyFont="1" applyFill="1" applyBorder="1" applyAlignment="1" applyProtection="1">
      <alignment horizontal="justify" vertical="center" wrapText="1"/>
      <protection hidden="1"/>
    </xf>
    <xf numFmtId="0" fontId="26" fillId="0" borderId="20" xfId="0" applyFont="1" applyBorder="1" applyAlignment="1" applyProtection="1">
      <alignment horizontal="justify" vertical="center" wrapText="1"/>
      <protection hidden="1"/>
    </xf>
    <xf numFmtId="0" fontId="26" fillId="0" borderId="27" xfId="0" applyFont="1" applyBorder="1" applyAlignment="1" applyProtection="1">
      <alignment horizontal="justify" vertical="center" wrapText="1"/>
      <protection hidden="1"/>
    </xf>
    <xf numFmtId="2" fontId="27" fillId="16" borderId="34" xfId="0" applyNumberFormat="1" applyFont="1" applyFill="1" applyBorder="1" applyAlignment="1" applyProtection="1">
      <alignment horizontal="left" vertical="center" wrapText="1"/>
      <protection hidden="1"/>
    </xf>
    <xf numFmtId="0" fontId="28" fillId="0" borderId="0" xfId="0" applyFont="1" applyAlignment="1" applyProtection="1">
      <alignment horizontal="center" vertical="center"/>
      <protection hidden="1"/>
    </xf>
    <xf numFmtId="2" fontId="27" fillId="20" borderId="7" xfId="0" applyNumberFormat="1" applyFont="1" applyFill="1" applyBorder="1" applyAlignment="1" applyProtection="1">
      <alignment horizontal="left" vertical="center" wrapText="1"/>
      <protection hidden="1"/>
    </xf>
    <xf numFmtId="2" fontId="27" fillId="20" borderId="14" xfId="0" applyNumberFormat="1" applyFont="1" applyFill="1" applyBorder="1" applyAlignment="1" applyProtection="1">
      <alignment horizontal="left" vertical="center" wrapText="1"/>
      <protection hidden="1"/>
    </xf>
    <xf numFmtId="0" fontId="26" fillId="0" borderId="34" xfId="0" applyFont="1" applyBorder="1" applyAlignment="1" applyProtection="1">
      <alignment horizontal="justify" vertical="center" wrapText="1"/>
      <protection hidden="1"/>
    </xf>
    <xf numFmtId="0" fontId="26" fillId="0" borderId="16" xfId="0" applyFont="1" applyBorder="1" applyAlignment="1" applyProtection="1">
      <alignment horizontal="justify" vertical="center" wrapText="1"/>
      <protection hidden="1"/>
    </xf>
    <xf numFmtId="2" fontId="27" fillId="16" borderId="27" xfId="0" applyNumberFormat="1" applyFont="1" applyFill="1" applyBorder="1" applyAlignment="1" applyProtection="1">
      <alignment horizontal="left" vertical="center" wrapText="1"/>
      <protection hidden="1"/>
    </xf>
    <xf numFmtId="0" fontId="26" fillId="0" borderId="55" xfId="0" applyFont="1" applyBorder="1" applyAlignment="1" applyProtection="1">
      <alignment horizontal="justify" vertical="center" wrapText="1"/>
      <protection hidden="1"/>
    </xf>
    <xf numFmtId="2" fontId="27" fillId="16" borderId="55" xfId="0" applyNumberFormat="1" applyFont="1" applyFill="1" applyBorder="1" applyAlignment="1" applyProtection="1">
      <alignment horizontal="left" vertical="center" wrapText="1"/>
      <protection hidden="1"/>
    </xf>
    <xf numFmtId="0" fontId="26" fillId="0" borderId="57" xfId="0" applyFont="1" applyBorder="1" applyAlignment="1" applyProtection="1">
      <alignment horizontal="justify" vertical="center" wrapText="1"/>
      <protection hidden="1"/>
    </xf>
    <xf numFmtId="0" fontId="26" fillId="0" borderId="58" xfId="0" applyFont="1" applyBorder="1" applyAlignment="1" applyProtection="1">
      <alignment horizontal="center" vertical="center" wrapText="1"/>
      <protection hidden="1"/>
    </xf>
    <xf numFmtId="2" fontId="27" fillId="16" borderId="58" xfId="0" applyNumberFormat="1" applyFont="1" applyFill="1" applyBorder="1" applyAlignment="1" applyProtection="1">
      <alignment horizontal="left" vertical="center" wrapText="1"/>
      <protection hidden="1"/>
    </xf>
    <xf numFmtId="0" fontId="26" fillId="0" borderId="45" xfId="0" applyFont="1" applyBorder="1" applyAlignment="1" applyProtection="1">
      <alignment horizontal="center" vertical="center" wrapText="1"/>
      <protection hidden="1"/>
    </xf>
    <xf numFmtId="2" fontId="27" fillId="16" borderId="59" xfId="0" applyNumberFormat="1" applyFont="1" applyFill="1" applyBorder="1" applyAlignment="1" applyProtection="1">
      <alignment horizontal="left" vertical="center" wrapText="1"/>
      <protection hidden="1"/>
    </xf>
    <xf numFmtId="0" fontId="27" fillId="2" borderId="0" xfId="0" applyFont="1" applyFill="1" applyAlignment="1" applyProtection="1">
      <alignment vertical="center"/>
      <protection hidden="1"/>
    </xf>
    <xf numFmtId="1" fontId="27" fillId="2" borderId="0" xfId="0" applyNumberFormat="1" applyFont="1" applyFill="1" applyAlignment="1" applyProtection="1">
      <alignment horizontal="center" vertical="center" wrapText="1"/>
      <protection hidden="1"/>
    </xf>
    <xf numFmtId="9" fontId="26" fillId="8" borderId="16" xfId="0" applyNumberFormat="1" applyFont="1" applyFill="1" applyBorder="1" applyAlignment="1" applyProtection="1">
      <alignment horizontal="center" vertical="center" wrapText="1"/>
      <protection hidden="1"/>
    </xf>
    <xf numFmtId="0" fontId="26" fillId="0" borderId="42" xfId="0" applyFont="1" applyBorder="1" applyAlignment="1" applyProtection="1">
      <alignment horizontal="center" vertical="center" wrapText="1"/>
      <protection hidden="1"/>
    </xf>
    <xf numFmtId="9" fontId="36" fillId="6" borderId="16" xfId="1" applyFont="1" applyFill="1" applyBorder="1" applyAlignment="1" applyProtection="1">
      <alignment horizontal="center" vertical="center" wrapText="1"/>
      <protection hidden="1"/>
    </xf>
    <xf numFmtId="9" fontId="36" fillId="6" borderId="27" xfId="1" applyFont="1" applyFill="1" applyBorder="1" applyAlignment="1" applyProtection="1">
      <alignment horizontal="center" vertical="center" wrapText="1"/>
      <protection hidden="1"/>
    </xf>
    <xf numFmtId="0" fontId="26" fillId="0" borderId="2" xfId="0" applyFont="1" applyBorder="1" applyAlignment="1" applyProtection="1">
      <alignment horizontal="justify" vertical="center" wrapText="1"/>
      <protection hidden="1"/>
    </xf>
    <xf numFmtId="0" fontId="26" fillId="0" borderId="2" xfId="0" applyFont="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0" fillId="0" borderId="0" xfId="0" applyProtection="1">
      <protection hidden="1"/>
    </xf>
    <xf numFmtId="0" fontId="1" fillId="18" borderId="5" xfId="0" applyFont="1" applyFill="1" applyBorder="1" applyAlignment="1" applyProtection="1">
      <alignment horizontal="center" vertical="center"/>
      <protection hidden="1"/>
    </xf>
    <xf numFmtId="9" fontId="1" fillId="18" borderId="41" xfId="0" applyNumberFormat="1" applyFont="1" applyFill="1" applyBorder="1" applyAlignment="1" applyProtection="1">
      <alignment horizontal="center" vertical="center" wrapText="1"/>
      <protection hidden="1"/>
    </xf>
    <xf numFmtId="0" fontId="0" fillId="0" borderId="22" xfId="0" applyBorder="1" applyAlignment="1" applyProtection="1">
      <alignment vertical="center"/>
      <protection hidden="1"/>
    </xf>
    <xf numFmtId="0" fontId="0" fillId="0" borderId="18" xfId="0" applyBorder="1" applyAlignment="1" applyProtection="1">
      <alignment vertical="center"/>
      <protection hidden="1"/>
    </xf>
    <xf numFmtId="0" fontId="0" fillId="0" borderId="21" xfId="0" applyBorder="1" applyAlignment="1" applyProtection="1">
      <alignment vertical="center"/>
      <protection hidden="1"/>
    </xf>
    <xf numFmtId="10" fontId="0" fillId="0" borderId="0" xfId="1" applyNumberFormat="1" applyFont="1" applyProtection="1">
      <protection hidden="1"/>
    </xf>
    <xf numFmtId="0" fontId="1" fillId="0" borderId="40" xfId="0" applyFont="1" applyBorder="1" applyAlignment="1" applyProtection="1">
      <alignment horizontal="center" vertical="center"/>
      <protection hidden="1"/>
    </xf>
    <xf numFmtId="0" fontId="1" fillId="19" borderId="41" xfId="0" applyFont="1" applyFill="1" applyBorder="1" applyAlignment="1" applyProtection="1">
      <alignment vertical="center"/>
      <protection hidden="1"/>
    </xf>
    <xf numFmtId="0" fontId="0" fillId="0" borderId="5" xfId="0" applyBorder="1" applyAlignment="1" applyProtection="1">
      <alignment vertical="center" wrapText="1"/>
      <protection hidden="1"/>
    </xf>
    <xf numFmtId="0" fontId="0" fillId="0" borderId="9" xfId="0" applyBorder="1" applyAlignment="1" applyProtection="1">
      <alignment vertical="center" wrapText="1"/>
      <protection hidden="1"/>
    </xf>
    <xf numFmtId="0" fontId="0" fillId="0" borderId="31" xfId="0" applyBorder="1" applyAlignment="1" applyProtection="1">
      <alignment vertical="center" wrapText="1"/>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wrapText="1"/>
      <protection hidden="1"/>
    </xf>
    <xf numFmtId="0" fontId="0" fillId="0" borderId="31" xfId="0" applyBorder="1" applyAlignment="1" applyProtection="1">
      <alignment horizontal="left" vertical="center" wrapText="1"/>
      <protection hidden="1"/>
    </xf>
    <xf numFmtId="0" fontId="1" fillId="0" borderId="39" xfId="0" applyFont="1" applyBorder="1" applyAlignment="1" applyProtection="1">
      <alignment horizontal="center" vertical="center"/>
      <protection hidden="1"/>
    </xf>
    <xf numFmtId="9" fontId="0" fillId="0" borderId="0" xfId="0" applyNumberFormat="1" applyAlignment="1" applyProtection="1">
      <alignment vertical="center"/>
      <protection hidden="1"/>
    </xf>
    <xf numFmtId="0" fontId="27" fillId="2" borderId="0" xfId="0" applyFont="1" applyFill="1" applyAlignment="1" applyProtection="1">
      <alignment horizontal="center" vertical="center" wrapText="1"/>
      <protection hidden="1"/>
    </xf>
    <xf numFmtId="0" fontId="5" fillId="0" borderId="0" xfId="0" applyFont="1" applyAlignment="1">
      <alignment horizontal="justify" vertical="center" wrapText="1"/>
    </xf>
    <xf numFmtId="0" fontId="12" fillId="0" borderId="0" xfId="0" applyFont="1" applyAlignment="1">
      <alignment horizontal="justify" vertical="center" wrapText="1"/>
    </xf>
    <xf numFmtId="0" fontId="4" fillId="0" borderId="0" xfId="0" applyFont="1" applyAlignment="1">
      <alignment horizontal="justify" vertical="center" wrapText="1"/>
    </xf>
    <xf numFmtId="0" fontId="21" fillId="0" borderId="0" xfId="0" applyFont="1" applyAlignment="1">
      <alignment horizontal="justify" vertical="center" wrapText="1"/>
    </xf>
    <xf numFmtId="0" fontId="5" fillId="2" borderId="0" xfId="0" applyFont="1" applyFill="1" applyAlignment="1">
      <alignment horizontal="justify" vertical="center" wrapText="1"/>
    </xf>
    <xf numFmtId="0" fontId="26" fillId="7" borderId="17" xfId="0" applyFont="1" applyFill="1" applyBorder="1" applyAlignment="1" applyProtection="1">
      <alignment horizontal="center" vertical="center" wrapText="1"/>
      <protection hidden="1"/>
    </xf>
    <xf numFmtId="0" fontId="26" fillId="7" borderId="16" xfId="0" applyFont="1" applyFill="1" applyBorder="1" applyAlignment="1" applyProtection="1">
      <alignment horizontal="center" vertical="center" wrapText="1"/>
      <protection hidden="1"/>
    </xf>
    <xf numFmtId="0" fontId="26" fillId="7" borderId="21" xfId="0" applyFont="1" applyFill="1" applyBorder="1" applyAlignment="1">
      <alignment horizontal="center" vertical="center"/>
    </xf>
    <xf numFmtId="0" fontId="26" fillId="7" borderId="45" xfId="0" applyFont="1" applyFill="1" applyBorder="1" applyAlignment="1">
      <alignment horizontal="center" vertical="center"/>
    </xf>
    <xf numFmtId="0" fontId="26" fillId="7" borderId="30" xfId="0" applyFont="1" applyFill="1" applyBorder="1" applyAlignment="1">
      <alignment horizontal="center" vertical="center"/>
    </xf>
    <xf numFmtId="0" fontId="35" fillId="2" borderId="1" xfId="0" applyFont="1" applyFill="1" applyBorder="1" applyAlignment="1" applyProtection="1">
      <alignment horizontal="left" vertical="center" wrapText="1"/>
      <protection hidden="1"/>
    </xf>
    <xf numFmtId="9" fontId="35" fillId="2" borderId="1" xfId="1" applyFont="1" applyFill="1" applyBorder="1" applyAlignment="1" applyProtection="1">
      <alignment horizontal="left" vertical="center" wrapText="1"/>
      <protection hidden="1"/>
    </xf>
    <xf numFmtId="9" fontId="26" fillId="6" borderId="7" xfId="1" applyFont="1" applyFill="1" applyBorder="1" applyAlignment="1" applyProtection="1">
      <alignment horizontal="center" vertical="center" wrapText="1"/>
      <protection hidden="1"/>
    </xf>
    <xf numFmtId="9" fontId="26" fillId="6" borderId="1" xfId="1" applyFont="1" applyFill="1" applyBorder="1" applyAlignment="1" applyProtection="1">
      <alignment horizontal="center" vertical="center" wrapText="1"/>
      <protection hidden="1"/>
    </xf>
    <xf numFmtId="9" fontId="26" fillId="6" borderId="14" xfId="1" applyFont="1" applyFill="1" applyBorder="1" applyAlignment="1" applyProtection="1">
      <alignment horizontal="center" vertical="center" wrapText="1"/>
      <protection hidden="1"/>
    </xf>
    <xf numFmtId="10" fontId="36" fillId="9" borderId="4" xfId="1" applyNumberFormat="1" applyFont="1" applyFill="1" applyBorder="1" applyAlignment="1" applyProtection="1">
      <alignment horizontal="center" vertical="center" wrapText="1"/>
      <protection hidden="1"/>
    </xf>
    <xf numFmtId="10" fontId="36" fillId="9" borderId="27" xfId="1" applyNumberFormat="1" applyFont="1" applyFill="1" applyBorder="1" applyAlignment="1" applyProtection="1">
      <alignment horizontal="center" vertical="center" wrapText="1"/>
      <protection hidden="1"/>
    </xf>
    <xf numFmtId="10" fontId="36" fillId="9" borderId="34" xfId="1" applyNumberFormat="1" applyFont="1" applyFill="1" applyBorder="1" applyAlignment="1" applyProtection="1">
      <alignment horizontal="center" vertical="center" wrapText="1"/>
      <protection hidden="1"/>
    </xf>
    <xf numFmtId="0" fontId="26" fillId="2" borderId="4" xfId="0" applyFont="1" applyFill="1" applyBorder="1" applyAlignment="1" applyProtection="1">
      <alignment horizontal="center" vertical="center" wrapText="1"/>
      <protection hidden="1"/>
    </xf>
    <xf numFmtId="0" fontId="26" fillId="2" borderId="27" xfId="0" applyFont="1" applyFill="1" applyBorder="1" applyAlignment="1" applyProtection="1">
      <alignment horizontal="center" vertical="center" wrapText="1"/>
      <protection hidden="1"/>
    </xf>
    <xf numFmtId="0" fontId="26" fillId="2" borderId="34" xfId="0" applyFont="1" applyFill="1" applyBorder="1" applyAlignment="1" applyProtection="1">
      <alignment horizontal="center" vertical="center" wrapText="1"/>
      <protection hidden="1"/>
    </xf>
    <xf numFmtId="10" fontId="36" fillId="9" borderId="7" xfId="1" applyNumberFormat="1" applyFont="1" applyFill="1" applyBorder="1" applyAlignment="1" applyProtection="1">
      <alignment horizontal="center" vertical="center" wrapText="1"/>
      <protection hidden="1"/>
    </xf>
    <xf numFmtId="10" fontId="36" fillId="9" borderId="1" xfId="1" applyNumberFormat="1" applyFont="1" applyFill="1" applyBorder="1" applyAlignment="1" applyProtection="1">
      <alignment horizontal="center" vertical="center" wrapText="1"/>
      <protection hidden="1"/>
    </xf>
    <xf numFmtId="10" fontId="36" fillId="9" borderId="14" xfId="1" applyNumberFormat="1" applyFont="1" applyFill="1" applyBorder="1" applyAlignment="1" applyProtection="1">
      <alignment horizontal="center" vertical="center" wrapText="1"/>
      <protection hidden="1"/>
    </xf>
    <xf numFmtId="9" fontId="26" fillId="6" borderId="20" xfId="1" applyFont="1" applyFill="1" applyBorder="1" applyAlignment="1" applyProtection="1">
      <alignment horizontal="center" vertical="center" wrapText="1"/>
      <protection hidden="1"/>
    </xf>
    <xf numFmtId="0" fontId="26" fillId="0" borderId="27" xfId="0" applyFont="1" applyBorder="1" applyAlignment="1" applyProtection="1">
      <alignment horizontal="center" vertical="center" wrapText="1"/>
      <protection hidden="1"/>
    </xf>
    <xf numFmtId="0" fontId="26" fillId="0" borderId="34" xfId="0" applyFont="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14" xfId="0" applyFont="1" applyBorder="1" applyAlignment="1" applyProtection="1">
      <alignment horizontal="center" vertical="center" wrapText="1"/>
      <protection hidden="1"/>
    </xf>
    <xf numFmtId="9" fontId="26" fillId="6" borderId="27" xfId="1" applyFont="1" applyFill="1" applyBorder="1" applyAlignment="1" applyProtection="1">
      <alignment horizontal="center" vertical="center" wrapText="1"/>
      <protection hidden="1"/>
    </xf>
    <xf numFmtId="9" fontId="26" fillId="6" borderId="34" xfId="1" applyFont="1" applyFill="1" applyBorder="1" applyAlignment="1" applyProtection="1">
      <alignment horizontal="center" vertical="center" wrapText="1"/>
      <protection hidden="1"/>
    </xf>
    <xf numFmtId="1" fontId="28" fillId="0" borderId="7" xfId="2" applyNumberFormat="1" applyFont="1" applyFill="1" applyBorder="1" applyAlignment="1" applyProtection="1">
      <alignment horizontal="center" vertical="center" wrapText="1"/>
      <protection hidden="1"/>
    </xf>
    <xf numFmtId="1" fontId="28" fillId="0" borderId="1" xfId="2" applyNumberFormat="1" applyFont="1" applyFill="1" applyBorder="1" applyAlignment="1" applyProtection="1">
      <alignment horizontal="center" vertical="center" wrapText="1"/>
      <protection hidden="1"/>
    </xf>
    <xf numFmtId="1" fontId="28" fillId="0" borderId="14" xfId="2" applyNumberFormat="1" applyFont="1" applyFill="1" applyBorder="1" applyAlignment="1" applyProtection="1">
      <alignment horizontal="center" vertical="center" wrapText="1"/>
      <protection hidden="1"/>
    </xf>
    <xf numFmtId="1" fontId="28" fillId="0" borderId="20" xfId="2" applyNumberFormat="1" applyFont="1" applyFill="1" applyBorder="1" applyAlignment="1" applyProtection="1">
      <alignment horizontal="center" vertical="center" wrapText="1"/>
      <protection hidden="1"/>
    </xf>
    <xf numFmtId="1" fontId="28" fillId="0" borderId="27" xfId="2" applyNumberFormat="1" applyFont="1" applyFill="1" applyBorder="1" applyAlignment="1" applyProtection="1">
      <alignment horizontal="center" vertical="center" wrapText="1"/>
      <protection hidden="1"/>
    </xf>
    <xf numFmtId="1" fontId="28" fillId="0" borderId="34" xfId="2" applyNumberFormat="1" applyFont="1" applyFill="1" applyBorder="1" applyAlignment="1" applyProtection="1">
      <alignment horizontal="center" vertical="center" wrapText="1"/>
      <protection hidden="1"/>
    </xf>
    <xf numFmtId="0" fontId="27" fillId="5" borderId="1" xfId="0" applyFont="1" applyFill="1" applyBorder="1" applyAlignment="1">
      <alignment horizontal="center" vertical="center"/>
    </xf>
    <xf numFmtId="0" fontId="27" fillId="5" borderId="1" xfId="0" applyFont="1" applyFill="1" applyBorder="1" applyAlignment="1">
      <alignment horizontal="center" vertical="center" wrapText="1"/>
    </xf>
    <xf numFmtId="0" fontId="26" fillId="7" borderId="22" xfId="0" applyFont="1" applyFill="1" applyBorder="1" applyAlignment="1" applyProtection="1">
      <alignment horizontal="center" vertical="center" textRotation="90"/>
      <protection hidden="1"/>
    </xf>
    <xf numFmtId="0" fontId="26" fillId="7" borderId="18" xfId="0" applyFont="1" applyFill="1" applyBorder="1" applyAlignment="1" applyProtection="1">
      <alignment horizontal="center" vertical="center" textRotation="90"/>
      <protection hidden="1"/>
    </xf>
    <xf numFmtId="0" fontId="26" fillId="7" borderId="21" xfId="0" applyFont="1" applyFill="1" applyBorder="1" applyAlignment="1" applyProtection="1">
      <alignment horizontal="center" vertical="center" textRotation="90"/>
      <protection hidden="1"/>
    </xf>
    <xf numFmtId="0" fontId="26" fillId="0" borderId="19" xfId="0" applyFont="1" applyBorder="1" applyAlignment="1" applyProtection="1">
      <alignment horizontal="center" vertical="center" wrapText="1"/>
      <protection hidden="1"/>
    </xf>
    <xf numFmtId="0" fontId="26" fillId="0" borderId="10" xfId="0" applyFont="1" applyBorder="1" applyAlignment="1" applyProtection="1">
      <alignment horizontal="center" vertical="center" wrapText="1"/>
      <protection hidden="1"/>
    </xf>
    <xf numFmtId="0" fontId="26" fillId="0" borderId="13" xfId="0" applyFont="1" applyBorder="1" applyAlignment="1" applyProtection="1">
      <alignment horizontal="center" vertical="center" wrapText="1"/>
      <protection hidden="1"/>
    </xf>
    <xf numFmtId="0" fontId="26" fillId="0" borderId="20" xfId="0" applyFont="1" applyBorder="1" applyAlignment="1" applyProtection="1">
      <alignment horizontal="center" vertical="center" wrapText="1"/>
      <protection hidden="1"/>
    </xf>
    <xf numFmtId="0" fontId="26" fillId="0" borderId="6" xfId="0" applyFont="1" applyBorder="1" applyAlignment="1" applyProtection="1">
      <alignment horizontal="center" vertical="center" wrapText="1"/>
      <protection hidden="1"/>
    </xf>
    <xf numFmtId="0" fontId="26" fillId="7" borderId="28" xfId="0" applyFont="1" applyFill="1" applyBorder="1" applyAlignment="1" applyProtection="1">
      <alignment horizontal="center" vertical="center" wrapText="1"/>
      <protection hidden="1"/>
    </xf>
    <xf numFmtId="0" fontId="26" fillId="0" borderId="35"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26" xfId="0" applyFont="1" applyBorder="1" applyAlignment="1" applyProtection="1">
      <alignment horizontal="center" vertical="center" wrapText="1"/>
      <protection hidden="1"/>
    </xf>
    <xf numFmtId="0" fontId="26" fillId="0" borderId="4" xfId="0" applyFont="1" applyBorder="1" applyAlignment="1" applyProtection="1">
      <alignment horizontal="center" vertical="center" wrapText="1"/>
      <protection hidden="1"/>
    </xf>
    <xf numFmtId="10" fontId="36" fillId="10" borderId="7" xfId="1" applyNumberFormat="1" applyFont="1" applyFill="1" applyBorder="1" applyAlignment="1" applyProtection="1">
      <alignment horizontal="center" vertical="center" wrapText="1"/>
      <protection hidden="1"/>
    </xf>
    <xf numFmtId="10" fontId="36" fillId="10" borderId="1" xfId="1" applyNumberFormat="1" applyFont="1" applyFill="1" applyBorder="1" applyAlignment="1" applyProtection="1">
      <alignment horizontal="center" vertical="center" wrapText="1"/>
      <protection hidden="1"/>
    </xf>
    <xf numFmtId="10" fontId="36" fillId="10" borderId="14" xfId="1" applyNumberFormat="1" applyFont="1" applyFill="1" applyBorder="1" applyAlignment="1" applyProtection="1">
      <alignment horizontal="center" vertical="center" wrapText="1"/>
      <protection hidden="1"/>
    </xf>
    <xf numFmtId="9" fontId="26" fillId="6" borderId="4" xfId="1" applyFont="1" applyFill="1" applyBorder="1" applyAlignment="1" applyProtection="1">
      <alignment horizontal="center" vertical="center" wrapText="1"/>
      <protection hidden="1"/>
    </xf>
    <xf numFmtId="10" fontId="36" fillId="9" borderId="26" xfId="1" applyNumberFormat="1" applyFont="1" applyFill="1" applyBorder="1" applyAlignment="1" applyProtection="1">
      <alignment horizontal="center" vertical="center" wrapText="1"/>
      <protection hidden="1"/>
    </xf>
    <xf numFmtId="1" fontId="28" fillId="0" borderId="26" xfId="2" applyNumberFormat="1" applyFont="1" applyFill="1" applyBorder="1" applyAlignment="1" applyProtection="1">
      <alignment horizontal="center" vertical="center" wrapText="1"/>
      <protection hidden="1"/>
    </xf>
    <xf numFmtId="9" fontId="26" fillId="6" borderId="26" xfId="1" applyFont="1" applyFill="1" applyBorder="1" applyAlignment="1" applyProtection="1">
      <alignment horizontal="center" vertical="center" wrapText="1"/>
      <protection hidden="1"/>
    </xf>
    <xf numFmtId="0" fontId="27" fillId="5" borderId="1" xfId="0" applyFont="1" applyFill="1" applyBorder="1" applyAlignment="1" applyProtection="1">
      <alignment horizontal="center" vertical="center"/>
      <protection hidden="1"/>
    </xf>
    <xf numFmtId="0" fontId="27" fillId="5" borderId="1" xfId="0"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0" fontId="26" fillId="0" borderId="10" xfId="0" applyFont="1" applyBorder="1" applyAlignment="1" applyProtection="1">
      <alignment horizontal="left" vertical="center" wrapText="1"/>
      <protection hidden="1"/>
    </xf>
    <xf numFmtId="0" fontId="26" fillId="0" borderId="13"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1" xfId="0" applyFont="1" applyBorder="1" applyAlignment="1" applyProtection="1">
      <alignment horizontal="left" vertical="center" wrapText="1"/>
      <protection hidden="1"/>
    </xf>
    <xf numFmtId="0" fontId="26" fillId="0" borderId="14" xfId="0" applyFont="1" applyBorder="1" applyAlignment="1" applyProtection="1">
      <alignment horizontal="left" vertical="center" wrapText="1"/>
      <protection hidden="1"/>
    </xf>
    <xf numFmtId="0" fontId="26" fillId="0" borderId="18" xfId="0" applyFont="1" applyBorder="1" applyAlignment="1" applyProtection="1">
      <alignment horizontal="center" vertical="center" wrapText="1"/>
      <protection hidden="1"/>
    </xf>
    <xf numFmtId="0" fontId="26" fillId="0" borderId="21" xfId="0" applyFont="1" applyBorder="1" applyAlignment="1" applyProtection="1">
      <alignment horizontal="center" vertical="center" wrapText="1"/>
      <protection hidden="1"/>
    </xf>
    <xf numFmtId="0" fontId="26" fillId="7" borderId="3" xfId="0" applyFont="1" applyFill="1" applyBorder="1" applyAlignment="1" applyProtection="1">
      <alignment horizontal="center" vertical="center" wrapText="1"/>
      <protection hidden="1"/>
    </xf>
    <xf numFmtId="0" fontId="26" fillId="7" borderId="4" xfId="0" applyFont="1" applyFill="1" applyBorder="1" applyAlignment="1" applyProtection="1">
      <alignment horizontal="center" vertical="center" wrapText="1"/>
      <protection hidden="1"/>
    </xf>
    <xf numFmtId="0" fontId="26" fillId="2" borderId="6" xfId="0" applyFont="1" applyFill="1" applyBorder="1" applyAlignment="1" applyProtection="1">
      <alignment horizontal="center" vertical="center" wrapText="1"/>
      <protection hidden="1"/>
    </xf>
    <xf numFmtId="0" fontId="26" fillId="2" borderId="10" xfId="0" applyFont="1" applyFill="1" applyBorder="1" applyAlignment="1" applyProtection="1">
      <alignment horizontal="center" vertical="center" wrapText="1"/>
      <protection hidden="1"/>
    </xf>
    <xf numFmtId="0" fontId="26" fillId="2" borderId="13" xfId="0" applyFont="1" applyFill="1" applyBorder="1" applyAlignment="1" applyProtection="1">
      <alignment horizontal="center" vertical="center" wrapText="1"/>
      <protection hidden="1"/>
    </xf>
    <xf numFmtId="0" fontId="26" fillId="2" borderId="7" xfId="0" applyFont="1" applyFill="1" applyBorder="1" applyAlignment="1" applyProtection="1">
      <alignment horizontal="center" vertical="center" wrapText="1"/>
      <protection hidden="1"/>
    </xf>
    <xf numFmtId="0" fontId="26" fillId="2" borderId="1" xfId="0" applyFont="1" applyFill="1" applyBorder="1" applyAlignment="1" applyProtection="1">
      <alignment horizontal="center" vertical="center" wrapText="1"/>
      <protection hidden="1"/>
    </xf>
    <xf numFmtId="0" fontId="26" fillId="2" borderId="14" xfId="0" applyFont="1" applyFill="1" applyBorder="1" applyAlignment="1" applyProtection="1">
      <alignment horizontal="center" vertical="center" wrapText="1"/>
      <protection hidden="1"/>
    </xf>
    <xf numFmtId="0" fontId="26" fillId="0" borderId="12" xfId="0" applyFont="1" applyBorder="1" applyAlignment="1" applyProtection="1">
      <alignment horizontal="center" vertical="center" wrapText="1"/>
      <protection hidden="1"/>
    </xf>
    <xf numFmtId="0" fontId="26" fillId="2" borderId="26" xfId="0" applyFont="1" applyFill="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1" fontId="28" fillId="0" borderId="4" xfId="2" applyNumberFormat="1" applyFont="1" applyFill="1" applyBorder="1" applyAlignment="1" applyProtection="1">
      <alignment horizontal="center" vertical="center" wrapText="1"/>
      <protection hidden="1"/>
    </xf>
    <xf numFmtId="10" fontId="36" fillId="6" borderId="20" xfId="1" applyNumberFormat="1" applyFont="1" applyFill="1" applyBorder="1" applyAlignment="1" applyProtection="1">
      <alignment horizontal="center" vertical="center" wrapText="1"/>
      <protection hidden="1"/>
    </xf>
    <xf numFmtId="10" fontId="36" fillId="6" borderId="1" xfId="1" applyNumberFormat="1" applyFont="1" applyFill="1" applyBorder="1" applyAlignment="1" applyProtection="1">
      <alignment horizontal="center" vertical="center" wrapText="1"/>
      <protection hidden="1"/>
    </xf>
    <xf numFmtId="10" fontId="36" fillId="6" borderId="14" xfId="1" applyNumberFormat="1" applyFont="1" applyFill="1" applyBorder="1" applyAlignment="1" applyProtection="1">
      <alignment horizontal="center" vertical="center" wrapText="1"/>
      <protection hidden="1"/>
    </xf>
    <xf numFmtId="0" fontId="26" fillId="7" borderId="21" xfId="0" applyFont="1" applyFill="1" applyBorder="1" applyAlignment="1" applyProtection="1">
      <alignment horizontal="center" vertical="center"/>
      <protection hidden="1"/>
    </xf>
    <xf numFmtId="0" fontId="26" fillId="7" borderId="45" xfId="0" applyFont="1" applyFill="1" applyBorder="1" applyAlignment="1" applyProtection="1">
      <alignment horizontal="center" vertical="center"/>
      <protection hidden="1"/>
    </xf>
    <xf numFmtId="0" fontId="26" fillId="7" borderId="30" xfId="0" applyFont="1" applyFill="1" applyBorder="1" applyAlignment="1" applyProtection="1">
      <alignment horizontal="center" vertical="center"/>
      <protection hidden="1"/>
    </xf>
    <xf numFmtId="0" fontId="7" fillId="7" borderId="17" xfId="0" applyFont="1" applyFill="1" applyBorder="1" applyAlignment="1" applyProtection="1">
      <alignment horizontal="center" vertical="center" wrapText="1"/>
      <protection hidden="1"/>
    </xf>
    <xf numFmtId="0" fontId="7" fillId="7" borderId="16" xfId="0" applyFont="1" applyFill="1" applyBorder="1" applyAlignment="1" applyProtection="1">
      <alignment horizontal="center" vertical="center" wrapText="1"/>
      <protection hidden="1"/>
    </xf>
    <xf numFmtId="1" fontId="15" fillId="0" borderId="7" xfId="2" applyNumberFormat="1" applyFont="1" applyFill="1" applyBorder="1" applyAlignment="1" applyProtection="1">
      <alignment horizontal="center" vertical="center" wrapText="1"/>
      <protection hidden="1"/>
    </xf>
    <xf numFmtId="1" fontId="15" fillId="0" borderId="1" xfId="2" applyNumberFormat="1" applyFont="1" applyFill="1" applyBorder="1" applyAlignment="1" applyProtection="1">
      <alignment horizontal="center" vertical="center" wrapText="1"/>
      <protection hidden="1"/>
    </xf>
    <xf numFmtId="1" fontId="15" fillId="0" borderId="14" xfId="2" applyNumberFormat="1" applyFont="1" applyFill="1" applyBorder="1" applyAlignment="1" applyProtection="1">
      <alignment horizontal="center" vertical="center" wrapText="1"/>
      <protection hidden="1"/>
    </xf>
    <xf numFmtId="1" fontId="15" fillId="0" borderId="20" xfId="2" applyNumberFormat="1" applyFont="1" applyFill="1" applyBorder="1" applyAlignment="1" applyProtection="1">
      <alignment horizontal="center" vertical="center" wrapText="1"/>
      <protection hidden="1"/>
    </xf>
    <xf numFmtId="9" fontId="18" fillId="2" borderId="1" xfId="1" applyFont="1" applyFill="1" applyBorder="1" applyAlignment="1" applyProtection="1">
      <alignment horizontal="left" vertical="center" wrapText="1"/>
      <protection hidden="1"/>
    </xf>
    <xf numFmtId="0" fontId="3" fillId="5" borderId="1"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wrapText="1"/>
      <protection hidden="1"/>
    </xf>
    <xf numFmtId="0" fontId="7" fillId="0" borderId="61" xfId="0" applyFont="1" applyBorder="1" applyAlignment="1" applyProtection="1">
      <alignment horizontal="center" vertical="center" wrapText="1"/>
      <protection hidden="1"/>
    </xf>
    <xf numFmtId="0" fontId="7" fillId="0" borderId="51"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7" fillId="0" borderId="26"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19" xfId="0" applyFont="1" applyBorder="1" applyAlignment="1" applyProtection="1">
      <alignment horizontal="center" vertical="center" wrapText="1"/>
      <protection hidden="1"/>
    </xf>
    <xf numFmtId="1" fontId="15" fillId="0" borderId="4" xfId="2" applyNumberFormat="1" applyFont="1" applyFill="1" applyBorder="1" applyAlignment="1" applyProtection="1">
      <alignment horizontal="center" vertical="center" wrapText="1"/>
      <protection hidden="1"/>
    </xf>
    <xf numFmtId="1" fontId="15" fillId="0" borderId="27" xfId="2" applyNumberFormat="1" applyFont="1" applyFill="1" applyBorder="1" applyAlignment="1" applyProtection="1">
      <alignment horizontal="center" vertical="center" wrapText="1"/>
      <protection hidden="1"/>
    </xf>
    <xf numFmtId="1" fontId="15" fillId="0" borderId="34" xfId="2" applyNumberFormat="1" applyFont="1" applyFill="1" applyBorder="1" applyAlignment="1" applyProtection="1">
      <alignment horizontal="center" vertical="center" wrapText="1"/>
      <protection hidden="1"/>
    </xf>
    <xf numFmtId="9" fontId="7" fillId="6" borderId="4" xfId="1" applyFont="1" applyFill="1" applyBorder="1" applyAlignment="1" applyProtection="1">
      <alignment horizontal="center" vertical="center" wrapText="1"/>
      <protection hidden="1"/>
    </xf>
    <xf numFmtId="9" fontId="7" fillId="6" borderId="27" xfId="1" applyFont="1" applyFill="1" applyBorder="1" applyAlignment="1" applyProtection="1">
      <alignment horizontal="center" vertical="center" wrapText="1"/>
      <protection hidden="1"/>
    </xf>
    <xf numFmtId="9" fontId="7" fillId="6" borderId="34" xfId="1" applyFont="1" applyFill="1" applyBorder="1" applyAlignment="1" applyProtection="1">
      <alignment horizontal="center" vertical="center" wrapText="1"/>
      <protection hidden="1"/>
    </xf>
    <xf numFmtId="10" fontId="25" fillId="9" borderId="7" xfId="1" applyNumberFormat="1" applyFont="1" applyFill="1" applyBorder="1" applyAlignment="1" applyProtection="1">
      <alignment horizontal="center" vertical="center" wrapText="1"/>
      <protection hidden="1"/>
    </xf>
    <xf numFmtId="10" fontId="25" fillId="9" borderId="1" xfId="1" applyNumberFormat="1" applyFont="1" applyFill="1" applyBorder="1" applyAlignment="1" applyProtection="1">
      <alignment horizontal="center" vertical="center" wrapText="1"/>
      <protection hidden="1"/>
    </xf>
    <xf numFmtId="10" fontId="25" fillId="9" borderId="14" xfId="1" applyNumberFormat="1" applyFont="1" applyFill="1" applyBorder="1" applyAlignment="1" applyProtection="1">
      <alignment horizontal="center" vertical="center" wrapText="1"/>
      <protection hidden="1"/>
    </xf>
    <xf numFmtId="1" fontId="15" fillId="0" borderId="26" xfId="2" applyNumberFormat="1" applyFont="1" applyFill="1" applyBorder="1" applyAlignment="1" applyProtection="1">
      <alignment horizontal="center" vertical="center" wrapText="1"/>
      <protection hidden="1"/>
    </xf>
    <xf numFmtId="9" fontId="7" fillId="6" borderId="20" xfId="1" applyFont="1" applyFill="1" applyBorder="1" applyAlignment="1" applyProtection="1">
      <alignment horizontal="center" vertical="center" wrapText="1"/>
      <protection hidden="1"/>
    </xf>
    <xf numFmtId="9" fontId="7" fillId="6" borderId="1" xfId="1" applyFont="1" applyFill="1" applyBorder="1" applyAlignment="1" applyProtection="1">
      <alignment horizontal="center" vertical="center" wrapText="1"/>
      <protection hidden="1"/>
    </xf>
    <xf numFmtId="9" fontId="7" fillId="6" borderId="14" xfId="1" applyFont="1" applyFill="1" applyBorder="1" applyAlignment="1" applyProtection="1">
      <alignment horizontal="center" vertical="center" wrapText="1"/>
      <protection hidden="1"/>
    </xf>
    <xf numFmtId="0" fontId="7" fillId="7" borderId="65" xfId="0" applyFont="1" applyFill="1" applyBorder="1" applyAlignment="1" applyProtection="1">
      <alignment horizontal="center" vertical="center" textRotation="90"/>
      <protection hidden="1"/>
    </xf>
    <xf numFmtId="0" fontId="7" fillId="7" borderId="25" xfId="0" applyFont="1" applyFill="1" applyBorder="1" applyAlignment="1" applyProtection="1">
      <alignment horizontal="center" vertical="center" textRotation="90"/>
      <protection hidden="1"/>
    </xf>
    <xf numFmtId="0" fontId="7" fillId="7" borderId="52" xfId="0" applyFont="1" applyFill="1" applyBorder="1" applyAlignment="1" applyProtection="1">
      <alignment horizontal="center" vertical="center" textRotation="90"/>
      <protection hidden="1"/>
    </xf>
    <xf numFmtId="0" fontId="7" fillId="7" borderId="47" xfId="0" applyFont="1" applyFill="1" applyBorder="1" applyAlignment="1" applyProtection="1">
      <alignment horizontal="center" vertical="center" textRotation="90"/>
      <protection hidden="1"/>
    </xf>
    <xf numFmtId="9" fontId="7" fillId="6" borderId="7" xfId="1" applyFont="1" applyFill="1" applyBorder="1" applyAlignment="1" applyProtection="1">
      <alignment horizontal="center" vertical="center" wrapText="1"/>
      <protection hidden="1"/>
    </xf>
    <xf numFmtId="10" fontId="25" fillId="9" borderId="20" xfId="1" applyNumberFormat="1" applyFont="1" applyFill="1" applyBorder="1" applyAlignment="1" applyProtection="1">
      <alignment horizontal="center" vertical="center" wrapText="1"/>
      <protection hidden="1"/>
    </xf>
    <xf numFmtId="9" fontId="7" fillId="6" borderId="26" xfId="1" applyFont="1" applyFill="1" applyBorder="1" applyAlignment="1" applyProtection="1">
      <alignment horizontal="center" vertical="center" wrapText="1"/>
      <protection hidden="1"/>
    </xf>
    <xf numFmtId="10" fontId="25" fillId="9" borderId="4" xfId="1" applyNumberFormat="1" applyFont="1" applyFill="1" applyBorder="1" applyAlignment="1" applyProtection="1">
      <alignment horizontal="center" vertical="center" wrapText="1"/>
      <protection hidden="1"/>
    </xf>
    <xf numFmtId="10" fontId="25" fillId="9" borderId="27" xfId="1" applyNumberFormat="1" applyFont="1" applyFill="1" applyBorder="1" applyAlignment="1" applyProtection="1">
      <alignment horizontal="center" vertical="center" wrapText="1"/>
      <protection hidden="1"/>
    </xf>
    <xf numFmtId="10" fontId="25" fillId="9" borderId="34" xfId="1" applyNumberFormat="1" applyFont="1" applyFill="1" applyBorder="1" applyAlignment="1" applyProtection="1">
      <alignment horizontal="center" vertical="center" wrapText="1"/>
      <protection hidden="1"/>
    </xf>
    <xf numFmtId="0" fontId="7" fillId="7" borderId="21" xfId="0" applyFont="1" applyFill="1" applyBorder="1" applyAlignment="1" applyProtection="1">
      <alignment horizontal="center" vertical="center"/>
      <protection hidden="1"/>
    </xf>
    <xf numFmtId="0" fontId="7" fillId="7" borderId="45" xfId="0" applyFont="1" applyFill="1" applyBorder="1" applyAlignment="1" applyProtection="1">
      <alignment horizontal="center" vertical="center"/>
      <protection hidden="1"/>
    </xf>
    <xf numFmtId="0" fontId="7" fillId="7" borderId="30" xfId="0" applyFont="1" applyFill="1" applyBorder="1" applyAlignment="1" applyProtection="1">
      <alignment horizontal="center" vertical="center"/>
      <protection hidden="1"/>
    </xf>
    <xf numFmtId="0" fontId="18" fillId="2" borderId="20" xfId="0" applyFont="1" applyFill="1" applyBorder="1" applyAlignment="1" applyProtection="1">
      <alignment horizontal="left" vertical="center" wrapText="1"/>
      <protection hidden="1"/>
    </xf>
    <xf numFmtId="0" fontId="18" fillId="2" borderId="1" xfId="0" applyFont="1" applyFill="1" applyBorder="1" applyAlignment="1" applyProtection="1">
      <alignment horizontal="left" vertical="center" wrapText="1"/>
      <protection hidden="1"/>
    </xf>
    <xf numFmtId="10" fontId="25" fillId="9" borderId="26" xfId="1" applyNumberFormat="1" applyFont="1" applyFill="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7" fillId="0" borderId="27" xfId="0" applyFont="1" applyBorder="1" applyAlignment="1" applyProtection="1">
      <alignment horizontal="center" vertical="center" wrapText="1"/>
      <protection hidden="1"/>
    </xf>
    <xf numFmtId="0" fontId="7" fillId="0" borderId="34" xfId="0" applyFont="1" applyBorder="1" applyAlignment="1" applyProtection="1">
      <alignment horizontal="center" vertical="center" wrapText="1"/>
      <protection hidden="1"/>
    </xf>
    <xf numFmtId="10" fontId="36" fillId="9" borderId="20" xfId="1" applyNumberFormat="1" applyFont="1" applyFill="1" applyBorder="1" applyAlignment="1" applyProtection="1">
      <alignment horizontal="center" vertical="center" wrapText="1"/>
      <protection hidden="1"/>
    </xf>
    <xf numFmtId="0" fontId="26" fillId="0" borderId="49" xfId="0" applyFont="1" applyBorder="1" applyAlignment="1" applyProtection="1">
      <alignment horizontal="center" vertical="center" wrapText="1"/>
      <protection hidden="1"/>
    </xf>
    <xf numFmtId="0" fontId="26" fillId="0" borderId="51" xfId="0" applyFont="1" applyBorder="1" applyAlignment="1" applyProtection="1">
      <alignment horizontal="center" vertical="center" wrapText="1"/>
      <protection hidden="1"/>
    </xf>
    <xf numFmtId="0" fontId="26" fillId="7" borderId="5" xfId="0" applyFont="1" applyFill="1" applyBorder="1" applyAlignment="1" applyProtection="1">
      <alignment horizontal="center" vertical="center" textRotation="90"/>
      <protection hidden="1"/>
    </xf>
    <xf numFmtId="0" fontId="26" fillId="7" borderId="9" xfId="0" applyFont="1" applyFill="1" applyBorder="1" applyAlignment="1" applyProtection="1">
      <alignment horizontal="center" vertical="center" textRotation="90"/>
      <protection hidden="1"/>
    </xf>
    <xf numFmtId="0" fontId="26" fillId="7" borderId="31" xfId="0" applyFont="1" applyFill="1" applyBorder="1" applyAlignment="1" applyProtection="1">
      <alignment horizontal="center" vertical="center" textRotation="90"/>
      <protection hidden="1"/>
    </xf>
    <xf numFmtId="0" fontId="35" fillId="2" borderId="20" xfId="0" applyFont="1" applyFill="1" applyBorder="1" applyAlignment="1" applyProtection="1">
      <alignment horizontal="left" vertical="center" wrapText="1"/>
      <protection hidden="1"/>
    </xf>
    <xf numFmtId="0" fontId="26" fillId="0" borderId="61" xfId="0" applyFont="1" applyBorder="1" applyAlignment="1" applyProtection="1">
      <alignment horizontal="center" vertical="center" wrapText="1"/>
      <protection hidden="1"/>
    </xf>
    <xf numFmtId="0" fontId="26" fillId="0" borderId="50" xfId="0" applyFont="1" applyBorder="1" applyAlignment="1" applyProtection="1">
      <alignment horizontal="center" vertical="center" wrapText="1"/>
      <protection hidden="1"/>
    </xf>
    <xf numFmtId="10" fontId="36" fillId="6" borderId="27" xfId="1" applyNumberFormat="1" applyFont="1" applyFill="1" applyBorder="1" applyAlignment="1" applyProtection="1">
      <alignment horizontal="center" vertical="center" wrapText="1"/>
      <protection hidden="1"/>
    </xf>
    <xf numFmtId="10" fontId="36" fillId="6" borderId="34" xfId="1" applyNumberFormat="1" applyFont="1" applyFill="1" applyBorder="1" applyAlignment="1" applyProtection="1">
      <alignment horizontal="center" vertical="center" wrapText="1"/>
      <protection hidden="1"/>
    </xf>
    <xf numFmtId="0" fontId="26" fillId="0" borderId="57" xfId="0" applyFont="1" applyBorder="1" applyAlignment="1" applyProtection="1">
      <alignment horizontal="center" vertical="center" wrapText="1"/>
      <protection hidden="1"/>
    </xf>
    <xf numFmtId="10" fontId="36" fillId="6" borderId="7" xfId="1" applyNumberFormat="1" applyFont="1" applyFill="1" applyBorder="1" applyAlignment="1" applyProtection="1">
      <alignment horizontal="center" vertical="center" wrapText="1"/>
      <protection hidden="1"/>
    </xf>
    <xf numFmtId="10" fontId="36" fillId="6" borderId="26" xfId="1" applyNumberFormat="1" applyFont="1" applyFill="1" applyBorder="1" applyAlignment="1" applyProtection="1">
      <alignment horizontal="center" vertical="center" wrapText="1"/>
      <protection hidden="1"/>
    </xf>
    <xf numFmtId="0" fontId="26" fillId="0" borderId="55" xfId="0" applyFont="1" applyBorder="1" applyAlignment="1" applyProtection="1">
      <alignment horizontal="center" vertical="center" wrapText="1"/>
      <protection hidden="1"/>
    </xf>
    <xf numFmtId="0" fontId="26" fillId="0" borderId="60" xfId="0" applyFont="1" applyBorder="1" applyAlignment="1" applyProtection="1">
      <alignment horizontal="center" vertical="center" wrapText="1"/>
      <protection hidden="1"/>
    </xf>
    <xf numFmtId="9" fontId="26" fillId="6" borderId="56" xfId="1" applyFont="1" applyFill="1" applyBorder="1" applyAlignment="1" applyProtection="1">
      <alignment horizontal="center" vertical="center" wrapText="1"/>
      <protection hidden="1"/>
    </xf>
    <xf numFmtId="9" fontId="26" fillId="6" borderId="57" xfId="1" applyFont="1" applyFill="1" applyBorder="1" applyAlignment="1" applyProtection="1">
      <alignment horizontal="center" vertical="center" wrapText="1"/>
      <protection hidden="1"/>
    </xf>
    <xf numFmtId="9" fontId="26" fillId="6" borderId="59" xfId="1" applyFont="1" applyFill="1" applyBorder="1" applyAlignment="1" applyProtection="1">
      <alignment horizontal="center" vertical="center" wrapText="1"/>
      <protection hidden="1"/>
    </xf>
    <xf numFmtId="10" fontId="36" fillId="6" borderId="4" xfId="1" applyNumberFormat="1" applyFont="1" applyFill="1" applyBorder="1" applyAlignment="1" applyProtection="1">
      <alignment horizontal="center" vertical="center" wrapText="1"/>
      <protection hidden="1"/>
    </xf>
    <xf numFmtId="0" fontId="26" fillId="0" borderId="46" xfId="0" applyFont="1" applyBorder="1" applyAlignment="1" applyProtection="1">
      <alignment horizontal="center" vertical="center" wrapText="1"/>
      <protection hidden="1"/>
    </xf>
    <xf numFmtId="0" fontId="26" fillId="0" borderId="54" xfId="0" applyFont="1" applyBorder="1" applyAlignment="1" applyProtection="1">
      <alignment horizontal="center" vertical="center" wrapText="1"/>
      <protection hidden="1"/>
    </xf>
    <xf numFmtId="1" fontId="28" fillId="0" borderId="56" xfId="2" applyNumberFormat="1" applyFont="1" applyFill="1" applyBorder="1" applyAlignment="1" applyProtection="1">
      <alignment horizontal="center" vertical="center" wrapText="1"/>
      <protection hidden="1"/>
    </xf>
    <xf numFmtId="1" fontId="28" fillId="0" borderId="57" xfId="2" applyNumberFormat="1" applyFont="1" applyFill="1" applyBorder="1" applyAlignment="1" applyProtection="1">
      <alignment horizontal="center" vertical="center" wrapText="1"/>
      <protection hidden="1"/>
    </xf>
    <xf numFmtId="1" fontId="28" fillId="0" borderId="59" xfId="2" applyNumberFormat="1" applyFont="1" applyFill="1" applyBorder="1" applyAlignment="1" applyProtection="1">
      <alignment horizontal="center" vertical="center" wrapText="1"/>
      <protection hidden="1"/>
    </xf>
    <xf numFmtId="0" fontId="26" fillId="7" borderId="37" xfId="0" applyFont="1" applyFill="1" applyBorder="1" applyAlignment="1" applyProtection="1">
      <alignment horizontal="center" vertical="center"/>
      <protection hidden="1"/>
    </xf>
    <xf numFmtId="0" fontId="26" fillId="7" borderId="40" xfId="0" applyFont="1" applyFill="1" applyBorder="1" applyAlignment="1" applyProtection="1">
      <alignment horizontal="center" vertical="center"/>
      <protection hidden="1"/>
    </xf>
    <xf numFmtId="9" fontId="36" fillId="6" borderId="32" xfId="1" applyFont="1" applyFill="1" applyBorder="1" applyAlignment="1" applyProtection="1">
      <alignment horizontal="center" vertical="center" wrapText="1"/>
      <protection hidden="1"/>
    </xf>
    <xf numFmtId="9" fontId="36" fillId="6" borderId="46" xfId="1" applyFont="1" applyFill="1" applyBorder="1" applyAlignment="1" applyProtection="1">
      <alignment horizontal="center" vertical="center" wrapText="1"/>
      <protection hidden="1"/>
    </xf>
    <xf numFmtId="9" fontId="36" fillId="6" borderId="63" xfId="1" applyFont="1" applyFill="1" applyBorder="1" applyAlignment="1" applyProtection="1">
      <alignment horizontal="center" vertical="center" wrapText="1"/>
      <protection hidden="1"/>
    </xf>
    <xf numFmtId="1" fontId="28" fillId="0" borderId="32" xfId="2" applyNumberFormat="1" applyFont="1" applyFill="1" applyBorder="1" applyAlignment="1" applyProtection="1">
      <alignment horizontal="center" vertical="center" wrapText="1"/>
      <protection hidden="1"/>
    </xf>
    <xf numFmtId="1" fontId="28" fillId="0" borderId="46" xfId="2" applyNumberFormat="1" applyFont="1" applyFill="1" applyBorder="1" applyAlignment="1" applyProtection="1">
      <alignment horizontal="center" vertical="center" wrapText="1"/>
      <protection hidden="1"/>
    </xf>
    <xf numFmtId="10" fontId="36" fillId="6" borderId="32" xfId="1" applyNumberFormat="1" applyFont="1" applyFill="1" applyBorder="1" applyAlignment="1" applyProtection="1">
      <alignment horizontal="center" vertical="center" wrapText="1"/>
      <protection hidden="1"/>
    </xf>
    <xf numFmtId="10" fontId="36" fillId="6" borderId="46" xfId="1" applyNumberFormat="1" applyFont="1" applyFill="1" applyBorder="1" applyAlignment="1" applyProtection="1">
      <alignment horizontal="center" vertical="center" wrapText="1"/>
      <protection hidden="1"/>
    </xf>
    <xf numFmtId="10" fontId="36" fillId="6" borderId="63" xfId="1" applyNumberFormat="1" applyFont="1" applyFill="1" applyBorder="1" applyAlignment="1" applyProtection="1">
      <alignment horizontal="center" vertical="center" wrapText="1"/>
      <protection hidden="1"/>
    </xf>
    <xf numFmtId="9" fontId="36" fillId="6" borderId="4" xfId="1" applyFont="1" applyFill="1" applyBorder="1" applyAlignment="1" applyProtection="1">
      <alignment horizontal="center" vertical="center" wrapText="1"/>
      <protection hidden="1"/>
    </xf>
    <xf numFmtId="9" fontId="36" fillId="6" borderId="27" xfId="1" applyFont="1" applyFill="1" applyBorder="1" applyAlignment="1" applyProtection="1">
      <alignment horizontal="center" vertical="center" wrapText="1"/>
      <protection hidden="1"/>
    </xf>
    <xf numFmtId="9" fontId="36" fillId="6" borderId="7" xfId="1" applyFont="1" applyFill="1" applyBorder="1" applyAlignment="1" applyProtection="1">
      <alignment horizontal="center" vertical="center" wrapText="1"/>
      <protection hidden="1"/>
    </xf>
    <xf numFmtId="9" fontId="36" fillId="6" borderId="1" xfId="1" applyFont="1" applyFill="1" applyBorder="1" applyAlignment="1" applyProtection="1">
      <alignment horizontal="center" vertical="center" wrapText="1"/>
      <protection hidden="1"/>
    </xf>
    <xf numFmtId="9" fontId="36" fillId="6" borderId="14" xfId="1" applyFont="1" applyFill="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56" xfId="0" applyFont="1" applyBorder="1" applyAlignment="1" applyProtection="1">
      <alignment horizontal="center" vertical="center" wrapText="1"/>
      <protection hidden="1"/>
    </xf>
    <xf numFmtId="0" fontId="26" fillId="0" borderId="49" xfId="0" applyFont="1" applyBorder="1" applyAlignment="1" applyProtection="1">
      <alignment horizontal="center" vertical="center"/>
      <protection hidden="1"/>
    </xf>
    <xf numFmtId="0" fontId="26" fillId="0" borderId="54" xfId="0" applyFont="1" applyBorder="1" applyAlignment="1" applyProtection="1">
      <alignment horizontal="center" vertical="center"/>
      <protection hidden="1"/>
    </xf>
    <xf numFmtId="9" fontId="36" fillId="6" borderId="26" xfId="1" applyFont="1" applyFill="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18" borderId="37" xfId="0" applyFont="1" applyFill="1" applyBorder="1" applyAlignment="1" applyProtection="1">
      <alignment horizontal="center" vertical="center"/>
      <protection hidden="1"/>
    </xf>
    <xf numFmtId="0" fontId="1" fillId="18" borderId="38" xfId="0" applyFont="1" applyFill="1" applyBorder="1" applyAlignment="1" applyProtection="1">
      <alignment horizontal="center" vertical="center"/>
      <protection hidden="1"/>
    </xf>
    <xf numFmtId="0" fontId="1" fillId="19" borderId="22" xfId="0" applyFont="1" applyFill="1" applyBorder="1" applyAlignment="1" applyProtection="1">
      <alignment horizontal="center" vertical="center"/>
      <protection hidden="1"/>
    </xf>
    <xf numFmtId="0" fontId="1" fillId="19" borderId="39" xfId="0" applyFont="1" applyFill="1" applyBorder="1" applyAlignment="1" applyProtection="1">
      <alignment horizontal="center" vertical="center"/>
      <protection hidden="1"/>
    </xf>
    <xf numFmtId="0" fontId="1" fillId="19" borderId="18" xfId="0" applyFont="1" applyFill="1" applyBorder="1" applyAlignment="1" applyProtection="1">
      <alignment horizontal="center" vertical="center"/>
      <protection hidden="1"/>
    </xf>
    <xf numFmtId="0" fontId="1" fillId="19" borderId="29" xfId="0" applyFont="1" applyFill="1" applyBorder="1" applyAlignment="1" applyProtection="1">
      <alignment horizontal="center" vertical="center"/>
      <protection hidden="1"/>
    </xf>
    <xf numFmtId="0" fontId="1" fillId="19" borderId="21" xfId="0" applyFont="1" applyFill="1" applyBorder="1" applyAlignment="1" applyProtection="1">
      <alignment horizontal="center" vertical="center"/>
      <protection hidden="1"/>
    </xf>
    <xf numFmtId="0" fontId="1" fillId="19" borderId="30" xfId="0" applyFont="1" applyFill="1" applyBorder="1" applyAlignment="1" applyProtection="1">
      <alignment horizontal="center" vertical="center"/>
      <protection hidden="1"/>
    </xf>
    <xf numFmtId="0" fontId="1" fillId="19" borderId="5" xfId="0" applyFont="1" applyFill="1" applyBorder="1" applyAlignment="1" applyProtection="1">
      <alignment horizontal="center" vertical="center"/>
      <protection hidden="1"/>
    </xf>
    <xf numFmtId="0" fontId="1" fillId="19" borderId="9" xfId="0" applyFont="1" applyFill="1" applyBorder="1" applyAlignment="1" applyProtection="1">
      <alignment horizontal="center" vertical="center"/>
      <protection hidden="1"/>
    </xf>
    <xf numFmtId="0" fontId="1" fillId="19" borderId="31" xfId="0" applyFont="1" applyFill="1" applyBorder="1" applyAlignment="1" applyProtection="1">
      <alignment horizontal="center" vertical="center"/>
      <protection hidden="1"/>
    </xf>
    <xf numFmtId="0" fontId="1" fillId="3" borderId="29" xfId="0" applyFont="1" applyFill="1" applyBorder="1" applyAlignment="1" applyProtection="1">
      <alignment horizontal="center" vertical="center" textRotation="90"/>
      <protection hidden="1"/>
    </xf>
    <xf numFmtId="0" fontId="1" fillId="3" borderId="30" xfId="0" applyFont="1" applyFill="1" applyBorder="1" applyAlignment="1" applyProtection="1">
      <alignment horizontal="center" vertical="center" textRotation="90"/>
      <protection hidden="1"/>
    </xf>
    <xf numFmtId="0" fontId="1" fillId="3" borderId="5" xfId="0" applyFont="1" applyFill="1" applyBorder="1" applyAlignment="1" applyProtection="1">
      <alignment horizontal="center" vertical="center" textRotation="90"/>
      <protection hidden="1"/>
    </xf>
    <xf numFmtId="0" fontId="1" fillId="3" borderId="9" xfId="0" applyFont="1" applyFill="1" applyBorder="1" applyAlignment="1" applyProtection="1">
      <alignment horizontal="center" vertical="center" textRotation="90"/>
      <protection hidden="1"/>
    </xf>
    <xf numFmtId="0" fontId="1" fillId="3" borderId="31" xfId="0" applyFont="1" applyFill="1" applyBorder="1" applyAlignment="1" applyProtection="1">
      <alignment horizontal="center" vertical="center" textRotation="90"/>
      <protection hidden="1"/>
    </xf>
    <xf numFmtId="0" fontId="9" fillId="21" borderId="2" xfId="3" applyFont="1" applyFill="1" applyBorder="1" applyAlignment="1">
      <alignment horizontal="center" vertical="center" wrapText="1"/>
    </xf>
    <xf numFmtId="0" fontId="9" fillId="21" borderId="68" xfId="3" applyFont="1" applyFill="1" applyBorder="1" applyAlignment="1">
      <alignment horizontal="center" vertical="center" wrapText="1"/>
    </xf>
    <xf numFmtId="0" fontId="9" fillId="21" borderId="50" xfId="3" applyFont="1" applyFill="1" applyBorder="1" applyAlignment="1">
      <alignment horizontal="center" vertical="center" wrapText="1"/>
    </xf>
    <xf numFmtId="0" fontId="4" fillId="0" borderId="2" xfId="3" applyFont="1" applyBorder="1" applyAlignment="1">
      <alignment horizontal="left" vertical="center" wrapText="1"/>
    </xf>
    <xf numFmtId="0" fontId="4" fillId="0" borderId="68" xfId="3" applyFont="1" applyBorder="1" applyAlignment="1">
      <alignment horizontal="left" vertical="center" wrapText="1"/>
    </xf>
    <xf numFmtId="0" fontId="4" fillId="0" borderId="50" xfId="3" applyFont="1" applyBorder="1" applyAlignment="1">
      <alignment horizontal="left" vertical="center" wrapText="1"/>
    </xf>
    <xf numFmtId="0" fontId="43" fillId="0" borderId="2" xfId="3" applyFont="1" applyBorder="1" applyAlignment="1">
      <alignment horizontal="left" vertical="center" wrapText="1"/>
    </xf>
    <xf numFmtId="0" fontId="43" fillId="0" borderId="68" xfId="3" applyFont="1" applyBorder="1" applyAlignment="1">
      <alignment horizontal="left" vertical="center" wrapText="1"/>
    </xf>
    <xf numFmtId="0" fontId="43" fillId="0" borderId="50" xfId="3" applyFont="1" applyBorder="1" applyAlignment="1">
      <alignment horizontal="left" vertical="center" wrapText="1"/>
    </xf>
    <xf numFmtId="0" fontId="4" fillId="0" borderId="2" xfId="0" applyFont="1" applyBorder="1" applyAlignment="1">
      <alignment horizontal="left" vertical="center" wrapText="1"/>
    </xf>
    <xf numFmtId="0" fontId="4" fillId="0" borderId="68" xfId="0" applyFont="1" applyBorder="1" applyAlignment="1">
      <alignment horizontal="left" vertical="center" wrapText="1"/>
    </xf>
    <xf numFmtId="0" fontId="4" fillId="0" borderId="50" xfId="0" applyFont="1" applyBorder="1" applyAlignment="1">
      <alignment horizontal="left" vertical="center" wrapText="1"/>
    </xf>
    <xf numFmtId="0" fontId="2" fillId="0" borderId="2" xfId="3" applyFont="1" applyBorder="1" applyAlignment="1">
      <alignment horizontal="left" vertical="center" wrapText="1"/>
    </xf>
    <xf numFmtId="0" fontId="2" fillId="0" borderId="68" xfId="3" applyFont="1" applyBorder="1" applyAlignment="1">
      <alignment horizontal="left" vertical="center" wrapText="1"/>
    </xf>
    <xf numFmtId="0" fontId="2" fillId="0" borderId="50" xfId="3" applyFont="1" applyBorder="1" applyAlignment="1">
      <alignment horizontal="left" vertical="center" wrapText="1"/>
    </xf>
    <xf numFmtId="0" fontId="43" fillId="0" borderId="2" xfId="3" applyFont="1" applyBorder="1" applyAlignment="1">
      <alignment horizontal="center" vertical="center" wrapText="1"/>
    </xf>
    <xf numFmtId="0" fontId="43" fillId="0" borderId="68" xfId="3" applyFont="1" applyBorder="1" applyAlignment="1">
      <alignment horizontal="center" vertical="center" wrapText="1"/>
    </xf>
    <xf numFmtId="0" fontId="43" fillId="0" borderId="50" xfId="3" applyFont="1" applyBorder="1" applyAlignment="1">
      <alignment horizontal="center" vertical="center" wrapText="1"/>
    </xf>
  </cellXfs>
  <cellStyles count="4">
    <cellStyle name="Incorrecto" xfId="2" builtinId="27"/>
    <cellStyle name="Normal" xfId="0" builtinId="0"/>
    <cellStyle name="Normal 2" xfId="3" xr:uid="{E749B7D2-B50E-44AB-B8B5-086B1CB92F26}"/>
    <cellStyle name="Porcentaje" xfId="1" builtinId="5"/>
  </cellStyles>
  <dxfs count="111">
    <dxf>
      <fill>
        <patternFill>
          <bgColor rgb="FFFF0000"/>
        </patternFill>
      </fill>
    </dxf>
    <dxf>
      <fill>
        <patternFill>
          <bgColor rgb="FFFF7C80"/>
        </patternFill>
      </fill>
    </dxf>
    <dxf>
      <fill>
        <patternFill>
          <bgColor rgb="FFFFC000"/>
        </patternFill>
      </fill>
    </dxf>
    <dxf>
      <fill>
        <patternFill>
          <bgColor rgb="FF92D050"/>
        </patternFill>
      </fill>
    </dxf>
    <dxf>
      <font>
        <b/>
        <i val="0"/>
      </font>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color auto="1"/>
      </font>
      <fill>
        <patternFill>
          <bgColor theme="2"/>
        </patternFill>
      </fill>
    </dxf>
    <dxf>
      <font>
        <b/>
        <i val="0"/>
        <color auto="1"/>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color theme="1"/>
      </font>
      <fill>
        <patternFill>
          <bgColor theme="2"/>
        </patternFill>
      </fill>
    </dxf>
    <dxf>
      <font>
        <b/>
        <i val="0"/>
      </font>
      <fill>
        <patternFill>
          <bgColor theme="2"/>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font>
      <fill>
        <patternFill>
          <bgColor theme="2"/>
        </patternFill>
      </fill>
    </dxf>
    <dxf>
      <font>
        <b/>
        <i val="0"/>
      </font>
      <fill>
        <patternFill>
          <bgColor theme="2"/>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font>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font>
      <fill>
        <patternFill>
          <bgColor theme="2"/>
        </patternFill>
      </fill>
    </dxf>
    <dxf>
      <font>
        <b/>
        <i val="0"/>
      </font>
      <fill>
        <patternFill patternType="solid">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2"/>
        </patternFill>
      </fill>
    </dxf>
  </dxfs>
  <tableStyles count="0" defaultTableStyle="TableStyleMedium2" defaultPivotStyle="PivotStyleLight16"/>
  <colors>
    <mruColors>
      <color rgb="FFFEF8C8"/>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093AE-B0FF-4830-A526-6B060A90714B}">
  <dimension ref="B1:P61"/>
  <sheetViews>
    <sheetView showGridLines="0" topLeftCell="A54" zoomScale="85" zoomScaleNormal="85" workbookViewId="0">
      <selection activeCell="D46" sqref="D46"/>
    </sheetView>
  </sheetViews>
  <sheetFormatPr defaultColWidth="11.5703125" defaultRowHeight="15.75"/>
  <cols>
    <col min="1" max="1" width="3.140625" style="2" customWidth="1"/>
    <col min="2" max="2" width="6.85546875" style="8" customWidth="1"/>
    <col min="3" max="3" width="44.28515625" style="8" customWidth="1"/>
    <col min="4" max="4" width="25.28515625" style="8" customWidth="1"/>
    <col min="5" max="5" width="72.28515625" style="8" customWidth="1"/>
    <col min="6" max="6" width="11.5703125" style="8"/>
    <col min="7" max="16384" width="11.5703125" style="2"/>
  </cols>
  <sheetData>
    <row r="1" spans="2:11">
      <c r="B1" s="9" t="s">
        <v>0</v>
      </c>
      <c r="C1" s="9"/>
      <c r="D1" s="10"/>
    </row>
    <row r="3" spans="2:11">
      <c r="B3" s="11" t="s">
        <v>1</v>
      </c>
    </row>
    <row r="4" spans="2:11">
      <c r="B4" s="8" t="s">
        <v>2</v>
      </c>
    </row>
    <row r="6" spans="2:11">
      <c r="C6" s="12" t="s">
        <v>3</v>
      </c>
      <c r="F6" s="12"/>
    </row>
    <row r="7" spans="2:11">
      <c r="C7" s="8" t="s">
        <v>4</v>
      </c>
    </row>
    <row r="9" spans="2:11">
      <c r="B9" s="11" t="s">
        <v>5</v>
      </c>
    </row>
    <row r="10" spans="2:11">
      <c r="B10" s="8" t="s">
        <v>6</v>
      </c>
    </row>
    <row r="12" spans="2:11">
      <c r="B12" s="13"/>
      <c r="C12" s="1" t="s">
        <v>7</v>
      </c>
      <c r="D12" s="8" t="s">
        <v>8</v>
      </c>
      <c r="G12" s="8"/>
      <c r="H12" s="8"/>
      <c r="K12" s="8"/>
    </row>
    <row r="13" spans="2:11">
      <c r="B13" s="13"/>
      <c r="C13" s="1"/>
      <c r="G13" s="8"/>
      <c r="H13" s="8"/>
    </row>
    <row r="14" spans="2:11">
      <c r="C14" s="1" t="s">
        <v>9</v>
      </c>
      <c r="D14" s="8" t="s">
        <v>10</v>
      </c>
      <c r="G14" s="8"/>
      <c r="H14" s="8"/>
    </row>
    <row r="15" spans="2:11">
      <c r="C15" s="1"/>
      <c r="G15" s="8"/>
      <c r="H15" s="8"/>
    </row>
    <row r="16" spans="2:11" ht="34.5" customHeight="1">
      <c r="C16" s="14" t="s">
        <v>11</v>
      </c>
      <c r="D16" s="313" t="s">
        <v>12</v>
      </c>
      <c r="E16" s="313"/>
      <c r="F16" s="313"/>
      <c r="G16" s="313"/>
      <c r="H16" s="313"/>
    </row>
    <row r="17" spans="3:14" ht="33.6" customHeight="1">
      <c r="C17" s="40" t="s">
        <v>13</v>
      </c>
      <c r="D17" s="313" t="s">
        <v>14</v>
      </c>
      <c r="E17" s="313"/>
      <c r="F17" s="313"/>
      <c r="G17" s="313"/>
      <c r="H17" s="313"/>
    </row>
    <row r="18" spans="3:14" ht="50.1" customHeight="1">
      <c r="C18" s="41" t="s">
        <v>15</v>
      </c>
      <c r="D18" s="313" t="s">
        <v>16</v>
      </c>
      <c r="E18" s="313"/>
      <c r="F18" s="313"/>
      <c r="G18" s="313"/>
      <c r="H18" s="313"/>
      <c r="I18" s="42"/>
      <c r="J18" s="42"/>
      <c r="K18" s="42"/>
      <c r="L18" s="42"/>
      <c r="M18" s="42"/>
      <c r="N18" s="42"/>
    </row>
    <row r="19" spans="3:14">
      <c r="C19" s="1"/>
      <c r="D19" s="15"/>
      <c r="E19" s="15"/>
      <c r="F19" s="15"/>
      <c r="G19" s="15"/>
      <c r="H19" s="15"/>
      <c r="I19" s="15"/>
      <c r="J19" s="15"/>
      <c r="K19" s="15"/>
      <c r="L19" s="15"/>
      <c r="M19" s="15"/>
      <c r="N19" s="15"/>
    </row>
    <row r="20" spans="3:14">
      <c r="C20" s="1" t="s">
        <v>17</v>
      </c>
      <c r="D20" s="8" t="s">
        <v>18</v>
      </c>
      <c r="G20" s="8"/>
      <c r="H20" s="8"/>
    </row>
    <row r="21" spans="3:14">
      <c r="C21" s="1"/>
      <c r="G21" s="8"/>
      <c r="H21" s="8"/>
    </row>
    <row r="22" spans="3:14">
      <c r="C22" s="1"/>
      <c r="D22" s="16" t="s">
        <v>19</v>
      </c>
      <c r="E22" s="8" t="s">
        <v>20</v>
      </c>
      <c r="G22" s="8"/>
      <c r="H22" s="8"/>
    </row>
    <row r="23" spans="3:14">
      <c r="C23" s="1"/>
      <c r="E23" s="8" t="s">
        <v>21</v>
      </c>
      <c r="G23" s="8"/>
      <c r="H23" s="8"/>
    </row>
    <row r="24" spans="3:14">
      <c r="C24" s="1"/>
      <c r="E24" s="8" t="s">
        <v>22</v>
      </c>
      <c r="G24" s="8"/>
      <c r="H24" s="8"/>
    </row>
    <row r="25" spans="3:14">
      <c r="C25" s="1"/>
      <c r="G25" s="8"/>
      <c r="H25" s="8"/>
    </row>
    <row r="26" spans="3:14">
      <c r="C26" s="1"/>
      <c r="D26" s="8" t="s">
        <v>23</v>
      </c>
      <c r="G26" s="8"/>
      <c r="H26" s="8"/>
    </row>
    <row r="27" spans="3:14">
      <c r="C27" s="1"/>
      <c r="G27" s="8"/>
      <c r="H27" s="8"/>
    </row>
    <row r="28" spans="3:14" ht="135" customHeight="1">
      <c r="C28" s="43" t="s">
        <v>24</v>
      </c>
      <c r="D28" s="315" t="s">
        <v>25</v>
      </c>
      <c r="E28" s="315"/>
      <c r="F28" s="315"/>
      <c r="G28" s="315"/>
      <c r="H28" s="315"/>
    </row>
    <row r="29" spans="3:14">
      <c r="C29" s="1"/>
      <c r="G29" s="8"/>
      <c r="H29" s="8"/>
    </row>
    <row r="30" spans="3:14" ht="31.5">
      <c r="C30" s="142" t="s">
        <v>26</v>
      </c>
      <c r="D30" s="313" t="s">
        <v>27</v>
      </c>
      <c r="E30" s="313"/>
      <c r="F30" s="313"/>
      <c r="G30" s="313"/>
      <c r="H30" s="313"/>
    </row>
    <row r="31" spans="3:14">
      <c r="C31" s="1"/>
      <c r="D31" s="311" t="s">
        <v>28</v>
      </c>
      <c r="E31" s="311"/>
      <c r="F31" s="311"/>
      <c r="G31" s="311"/>
      <c r="H31" s="311"/>
    </row>
    <row r="32" spans="3:14">
      <c r="C32" s="1"/>
      <c r="D32" s="311"/>
      <c r="E32" s="311"/>
      <c r="F32" s="311"/>
      <c r="G32" s="311"/>
      <c r="H32" s="311"/>
    </row>
    <row r="33" spans="3:8">
      <c r="C33" s="1"/>
      <c r="G33" s="8"/>
      <c r="H33" s="8"/>
    </row>
    <row r="34" spans="3:8">
      <c r="C34" s="1"/>
      <c r="D34" s="311" t="s">
        <v>29</v>
      </c>
      <c r="E34" s="311"/>
      <c r="F34" s="311"/>
      <c r="G34" s="311"/>
      <c r="H34" s="311"/>
    </row>
    <row r="35" spans="3:8" ht="39" customHeight="1">
      <c r="C35" s="1"/>
      <c r="D35" s="311"/>
      <c r="E35" s="311"/>
      <c r="F35" s="311"/>
      <c r="G35" s="311"/>
      <c r="H35" s="311"/>
    </row>
    <row r="36" spans="3:8">
      <c r="C36" s="1"/>
      <c r="G36" s="8"/>
      <c r="H36" s="8"/>
    </row>
    <row r="37" spans="3:8" ht="46.5" customHeight="1">
      <c r="C37" s="1" t="s">
        <v>30</v>
      </c>
      <c r="D37" s="312" t="s">
        <v>31</v>
      </c>
      <c r="E37" s="312"/>
      <c r="F37" s="312"/>
      <c r="G37" s="312"/>
      <c r="H37" s="312"/>
    </row>
    <row r="38" spans="3:8">
      <c r="G38" s="8"/>
      <c r="H38" s="8"/>
    </row>
    <row r="39" spans="3:8">
      <c r="C39" s="45" t="s">
        <v>32</v>
      </c>
      <c r="D39" s="311" t="s">
        <v>33</v>
      </c>
      <c r="E39" s="311"/>
      <c r="F39" s="311"/>
      <c r="G39" s="311"/>
      <c r="H39" s="311"/>
    </row>
    <row r="40" spans="3:8">
      <c r="C40" s="45"/>
      <c r="D40" s="311"/>
      <c r="E40" s="311"/>
      <c r="F40" s="311"/>
      <c r="G40" s="311"/>
      <c r="H40" s="311"/>
    </row>
    <row r="41" spans="3:8">
      <c r="C41" s="45"/>
      <c r="D41" s="44"/>
      <c r="E41" s="44"/>
      <c r="F41" s="44"/>
      <c r="G41" s="44"/>
      <c r="H41" s="44"/>
    </row>
    <row r="42" spans="3:8" ht="15" customHeight="1">
      <c r="C42" s="46"/>
      <c r="D42" s="47" t="s">
        <v>34</v>
      </c>
      <c r="E42" s="12"/>
      <c r="F42" s="12"/>
      <c r="G42" s="12"/>
      <c r="H42" s="12"/>
    </row>
    <row r="43" spans="3:8">
      <c r="C43" s="46"/>
      <c r="D43" s="47" t="s">
        <v>35</v>
      </c>
      <c r="E43" s="12"/>
      <c r="F43" s="12"/>
      <c r="G43" s="12"/>
      <c r="H43" s="12"/>
    </row>
    <row r="44" spans="3:8">
      <c r="C44" s="12"/>
      <c r="D44" s="47"/>
      <c r="E44" s="12"/>
      <c r="F44" s="12"/>
      <c r="G44" s="12"/>
      <c r="H44" s="12"/>
    </row>
    <row r="45" spans="3:8">
      <c r="G45" s="8"/>
      <c r="H45" s="8"/>
    </row>
    <row r="46" spans="3:8">
      <c r="C46" s="45" t="s">
        <v>36</v>
      </c>
      <c r="D46" s="8" t="s">
        <v>37</v>
      </c>
      <c r="G46" s="8"/>
      <c r="H46" s="8"/>
    </row>
    <row r="47" spans="3:8">
      <c r="G47" s="8"/>
      <c r="H47" s="8"/>
    </row>
    <row r="48" spans="3:8">
      <c r="G48" s="8"/>
      <c r="H48" s="8"/>
    </row>
    <row r="49" spans="2:16">
      <c r="B49" s="11" t="s">
        <v>38</v>
      </c>
      <c r="C49" s="1"/>
      <c r="G49" s="8"/>
      <c r="H49" s="8"/>
    </row>
    <row r="50" spans="2:16">
      <c r="B50" s="11"/>
      <c r="C50" s="1"/>
      <c r="G50" s="8"/>
      <c r="H50" s="8"/>
    </row>
    <row r="51" spans="2:16" ht="95.1" customHeight="1">
      <c r="B51" s="2"/>
      <c r="C51" s="1" t="s">
        <v>39</v>
      </c>
      <c r="D51" s="314" t="s">
        <v>40</v>
      </c>
      <c r="E51" s="314"/>
      <c r="F51" s="314"/>
      <c r="G51" s="314"/>
      <c r="H51" s="314"/>
      <c r="I51" s="49"/>
      <c r="J51" s="49"/>
    </row>
    <row r="52" spans="2:16">
      <c r="B52" s="2"/>
      <c r="C52" s="17"/>
      <c r="G52" s="8"/>
      <c r="H52" s="8"/>
    </row>
    <row r="53" spans="2:16">
      <c r="B53" s="11" t="s">
        <v>41</v>
      </c>
    </row>
    <row r="54" spans="2:16" ht="35.1" customHeight="1">
      <c r="B54" s="313" t="s">
        <v>42</v>
      </c>
      <c r="C54" s="313"/>
      <c r="D54" s="313"/>
      <c r="E54" s="313"/>
      <c r="F54" s="313"/>
      <c r="G54" s="313"/>
      <c r="H54" s="313"/>
      <c r="I54" s="42"/>
      <c r="J54" s="42"/>
      <c r="K54" s="42"/>
      <c r="L54" s="42"/>
      <c r="M54" s="42"/>
      <c r="N54" s="42"/>
      <c r="O54" s="42"/>
      <c r="P54" s="42"/>
    </row>
    <row r="55" spans="2:16">
      <c r="B55" s="18" t="s">
        <v>43</v>
      </c>
      <c r="C55" s="15"/>
      <c r="D55" s="15"/>
      <c r="E55" s="15"/>
      <c r="F55" s="15"/>
      <c r="G55" s="15"/>
      <c r="H55" s="15"/>
      <c r="I55" s="15"/>
      <c r="J55" s="15"/>
      <c r="K55" s="15"/>
      <c r="L55" s="15"/>
      <c r="M55" s="15"/>
      <c r="N55" s="15"/>
      <c r="O55" s="15"/>
      <c r="P55" s="15"/>
    </row>
    <row r="57" spans="2:16" ht="16.5" thickBot="1">
      <c r="B57" s="1" t="s">
        <v>30</v>
      </c>
      <c r="D57" s="19" t="s">
        <v>44</v>
      </c>
      <c r="E57" s="19" t="s">
        <v>45</v>
      </c>
    </row>
    <row r="58" spans="2:16">
      <c r="B58" s="36"/>
      <c r="C58" s="20" t="s">
        <v>46</v>
      </c>
      <c r="D58" s="124" t="s">
        <v>47</v>
      </c>
      <c r="E58" s="21" t="s">
        <v>48</v>
      </c>
    </row>
    <row r="59" spans="2:16">
      <c r="B59" s="37"/>
      <c r="C59" s="22" t="s">
        <v>49</v>
      </c>
      <c r="D59" s="125" t="s">
        <v>50</v>
      </c>
      <c r="E59" s="23" t="s">
        <v>51</v>
      </c>
    </row>
    <row r="60" spans="2:16">
      <c r="B60" s="38"/>
      <c r="C60" s="22" t="s">
        <v>52</v>
      </c>
      <c r="D60" s="125" t="s">
        <v>53</v>
      </c>
      <c r="E60" s="24" t="s">
        <v>54</v>
      </c>
    </row>
    <row r="61" spans="2:16" ht="16.5" thickBot="1">
      <c r="B61" s="39"/>
      <c r="C61" s="25" t="s">
        <v>55</v>
      </c>
      <c r="D61" s="126" t="s">
        <v>56</v>
      </c>
      <c r="E61" s="26" t="s">
        <v>57</v>
      </c>
    </row>
  </sheetData>
  <sheetProtection algorithmName="SHA-512" hashValue="bSkzTmkujL7xvi4wUhcp0QhWtw9RpFaeuvxfjp/xMDrHgQziQG/285aBIu5bADz9xUnlu9xfnlOp5NXxJADD+A==" saltValue="mdvSYOiVze3cw+wfWD+8fQ==" spinCount="100000" sheet="1" objects="1" scenarios="1"/>
  <mergeCells count="11">
    <mergeCell ref="D16:H16"/>
    <mergeCell ref="D17:H17"/>
    <mergeCell ref="D18:H18"/>
    <mergeCell ref="D28:H28"/>
    <mergeCell ref="D30:H30"/>
    <mergeCell ref="D31:H32"/>
    <mergeCell ref="D34:H35"/>
    <mergeCell ref="D37:H37"/>
    <mergeCell ref="D39:H40"/>
    <mergeCell ref="B54:H54"/>
    <mergeCell ref="D51:H5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E71F-2036-4BB7-B731-212A18C49821}">
  <dimension ref="A1:O15"/>
  <sheetViews>
    <sheetView tabSelected="1" workbookViewId="0">
      <selection sqref="A1:O1"/>
    </sheetView>
  </sheetViews>
  <sheetFormatPr defaultColWidth="11.42578125" defaultRowHeight="15"/>
  <sheetData>
    <row r="1" spans="1:15" ht="15.75">
      <c r="A1" s="513" t="s">
        <v>385</v>
      </c>
      <c r="B1" s="514"/>
      <c r="C1" s="514"/>
      <c r="D1" s="514"/>
      <c r="E1" s="514"/>
      <c r="F1" s="514"/>
      <c r="G1" s="514"/>
      <c r="H1" s="514"/>
      <c r="I1" s="514"/>
      <c r="J1" s="514"/>
      <c r="K1" s="514"/>
      <c r="L1" s="514"/>
      <c r="M1" s="514"/>
      <c r="N1" s="514"/>
      <c r="O1" s="515"/>
    </row>
    <row r="2" spans="1:15" ht="31.5" customHeight="1">
      <c r="A2" s="516" t="s">
        <v>386</v>
      </c>
      <c r="B2" s="517"/>
      <c r="C2" s="517"/>
      <c r="D2" s="517"/>
      <c r="E2" s="518"/>
      <c r="F2" s="519" t="s">
        <v>387</v>
      </c>
      <c r="G2" s="520"/>
      <c r="H2" s="520"/>
      <c r="I2" s="520"/>
      <c r="J2" s="520"/>
      <c r="K2" s="520"/>
      <c r="L2" s="520"/>
      <c r="M2" s="520"/>
      <c r="N2" s="520"/>
      <c r="O2" s="521"/>
    </row>
    <row r="3" spans="1:15" ht="31.5" customHeight="1">
      <c r="A3" s="516" t="s">
        <v>388</v>
      </c>
      <c r="B3" s="517"/>
      <c r="C3" s="517"/>
      <c r="D3" s="517"/>
      <c r="E3" s="518"/>
      <c r="F3" s="519" t="s">
        <v>389</v>
      </c>
      <c r="G3" s="520"/>
      <c r="H3" s="520"/>
      <c r="I3" s="520"/>
      <c r="J3" s="520"/>
      <c r="K3" s="520"/>
      <c r="L3" s="520"/>
      <c r="M3" s="520"/>
      <c r="N3" s="520"/>
      <c r="O3" s="521"/>
    </row>
    <row r="4" spans="1:15" ht="31.5" customHeight="1">
      <c r="A4" s="516" t="s">
        <v>390</v>
      </c>
      <c r="B4" s="517"/>
      <c r="C4" s="517"/>
      <c r="D4" s="517"/>
      <c r="E4" s="518"/>
      <c r="F4" s="519" t="s">
        <v>391</v>
      </c>
      <c r="G4" s="520"/>
      <c r="H4" s="520"/>
      <c r="I4" s="520"/>
      <c r="J4" s="520"/>
      <c r="K4" s="520"/>
      <c r="L4" s="520"/>
      <c r="M4" s="520"/>
      <c r="N4" s="520"/>
      <c r="O4" s="521"/>
    </row>
    <row r="5" spans="1:15" ht="31.5" customHeight="1">
      <c r="A5" s="516" t="s">
        <v>392</v>
      </c>
      <c r="B5" s="517"/>
      <c r="C5" s="517"/>
      <c r="D5" s="517"/>
      <c r="E5" s="518"/>
      <c r="F5" s="519" t="s">
        <v>393</v>
      </c>
      <c r="G5" s="520"/>
      <c r="H5" s="520"/>
      <c r="I5" s="520"/>
      <c r="J5" s="520"/>
      <c r="K5" s="520"/>
      <c r="L5" s="520"/>
      <c r="M5" s="520"/>
      <c r="N5" s="520"/>
      <c r="O5" s="521"/>
    </row>
    <row r="6" spans="1:15" ht="31.5" customHeight="1">
      <c r="A6" s="525" t="s">
        <v>394</v>
      </c>
      <c r="B6" s="526"/>
      <c r="C6" s="526"/>
      <c r="D6" s="526"/>
      <c r="E6" s="527"/>
      <c r="F6" s="528"/>
      <c r="G6" s="529"/>
      <c r="H6" s="529"/>
      <c r="I6" s="529"/>
      <c r="J6" s="529"/>
      <c r="K6" s="529"/>
      <c r="L6" s="529"/>
      <c r="M6" s="529"/>
      <c r="N6" s="529"/>
      <c r="O6" s="530"/>
    </row>
    <row r="7" spans="1:15" ht="31.5" customHeight="1">
      <c r="A7" s="516" t="s">
        <v>395</v>
      </c>
      <c r="B7" s="517"/>
      <c r="C7" s="517"/>
      <c r="D7" s="517"/>
      <c r="E7" s="518"/>
      <c r="F7" s="519" t="s">
        <v>396</v>
      </c>
      <c r="G7" s="520"/>
      <c r="H7" s="520"/>
      <c r="I7" s="520"/>
      <c r="J7" s="520"/>
      <c r="K7" s="520"/>
      <c r="L7" s="520"/>
      <c r="M7" s="520"/>
      <c r="N7" s="520"/>
      <c r="O7" s="521"/>
    </row>
    <row r="8" spans="1:15" ht="31.5" customHeight="1">
      <c r="A8" s="516" t="s">
        <v>397</v>
      </c>
      <c r="B8" s="517"/>
      <c r="C8" s="517"/>
      <c r="D8" s="517"/>
      <c r="E8" s="518"/>
      <c r="F8" s="519" t="s">
        <v>398</v>
      </c>
      <c r="G8" s="520"/>
      <c r="H8" s="520"/>
      <c r="I8" s="520"/>
      <c r="J8" s="520"/>
      <c r="K8" s="520"/>
      <c r="L8" s="520"/>
      <c r="M8" s="520"/>
      <c r="N8" s="520"/>
      <c r="O8" s="521"/>
    </row>
    <row r="9" spans="1:15" ht="31.5" customHeight="1">
      <c r="A9" s="516" t="s">
        <v>399</v>
      </c>
      <c r="B9" s="517"/>
      <c r="C9" s="517"/>
      <c r="D9" s="517"/>
      <c r="E9" s="518"/>
      <c r="F9" s="519" t="s">
        <v>400</v>
      </c>
      <c r="G9" s="520"/>
      <c r="H9" s="520"/>
      <c r="I9" s="520"/>
      <c r="J9" s="520"/>
      <c r="K9" s="520"/>
      <c r="L9" s="520"/>
      <c r="M9" s="520"/>
      <c r="N9" s="520"/>
      <c r="O9" s="521"/>
    </row>
    <row r="10" spans="1:15" ht="31.5" customHeight="1">
      <c r="A10" s="516" t="s">
        <v>401</v>
      </c>
      <c r="B10" s="517"/>
      <c r="C10" s="517"/>
      <c r="D10" s="517"/>
      <c r="E10" s="518"/>
      <c r="F10" s="519" t="s">
        <v>402</v>
      </c>
      <c r="G10" s="520"/>
      <c r="H10" s="520"/>
      <c r="I10" s="520"/>
      <c r="J10" s="520"/>
      <c r="K10" s="520"/>
      <c r="L10" s="520"/>
      <c r="M10" s="520"/>
      <c r="N10" s="520"/>
      <c r="O10" s="521"/>
    </row>
    <row r="11" spans="1:15" ht="31.5" customHeight="1">
      <c r="A11" s="516" t="s">
        <v>403</v>
      </c>
      <c r="B11" s="517"/>
      <c r="C11" s="517"/>
      <c r="D11" s="517"/>
      <c r="E11" s="518"/>
      <c r="F11" s="519" t="s">
        <v>402</v>
      </c>
      <c r="G11" s="520"/>
      <c r="H11" s="520"/>
      <c r="I11" s="520"/>
      <c r="J11" s="520"/>
      <c r="K11" s="520"/>
      <c r="L11" s="520"/>
      <c r="M11" s="520"/>
      <c r="N11" s="520"/>
      <c r="O11" s="521"/>
    </row>
    <row r="12" spans="1:15" ht="31.5" customHeight="1">
      <c r="A12" s="516" t="s">
        <v>404</v>
      </c>
      <c r="B12" s="517"/>
      <c r="C12" s="517"/>
      <c r="D12" s="517"/>
      <c r="E12" s="518"/>
      <c r="F12" s="519" t="s">
        <v>405</v>
      </c>
      <c r="G12" s="520"/>
      <c r="H12" s="520"/>
      <c r="I12" s="520"/>
      <c r="J12" s="520"/>
      <c r="K12" s="520"/>
      <c r="L12" s="520"/>
      <c r="M12" s="520"/>
      <c r="N12" s="520"/>
      <c r="O12" s="521"/>
    </row>
    <row r="13" spans="1:15" ht="66.599999999999994" customHeight="1">
      <c r="A13" s="516" t="s">
        <v>406</v>
      </c>
      <c r="B13" s="517"/>
      <c r="C13" s="517"/>
      <c r="D13" s="517"/>
      <c r="E13" s="518"/>
      <c r="F13" s="519" t="s">
        <v>400</v>
      </c>
      <c r="G13" s="520"/>
      <c r="H13" s="520"/>
      <c r="I13" s="520"/>
      <c r="J13" s="520"/>
      <c r="K13" s="520"/>
      <c r="L13" s="520"/>
      <c r="M13" s="520"/>
      <c r="N13" s="520"/>
      <c r="O13" s="521"/>
    </row>
    <row r="14" spans="1:15" ht="45.95" customHeight="1">
      <c r="A14" s="522" t="s">
        <v>407</v>
      </c>
      <c r="B14" s="523"/>
      <c r="C14" s="523"/>
      <c r="D14" s="523"/>
      <c r="E14" s="524"/>
      <c r="F14" s="519" t="s">
        <v>400</v>
      </c>
      <c r="G14" s="520"/>
      <c r="H14" s="520"/>
      <c r="I14" s="520"/>
      <c r="J14" s="520"/>
      <c r="K14" s="520"/>
      <c r="L14" s="520"/>
      <c r="M14" s="520"/>
      <c r="N14" s="520"/>
      <c r="O14" s="521"/>
    </row>
    <row r="15" spans="1:15" ht="59.1" customHeight="1">
      <c r="A15" s="522" t="s">
        <v>408</v>
      </c>
      <c r="B15" s="523"/>
      <c r="C15" s="523"/>
      <c r="D15" s="523"/>
      <c r="E15" s="524"/>
      <c r="F15" s="519" t="s">
        <v>400</v>
      </c>
      <c r="G15" s="520"/>
      <c r="H15" s="520"/>
      <c r="I15" s="520"/>
      <c r="J15" s="520"/>
      <c r="K15" s="520"/>
      <c r="L15" s="520"/>
      <c r="M15" s="520"/>
      <c r="N15" s="520"/>
      <c r="O15" s="521"/>
    </row>
  </sheetData>
  <mergeCells count="29">
    <mergeCell ref="A6:E6"/>
    <mergeCell ref="F6:O6"/>
    <mergeCell ref="A14:E14"/>
    <mergeCell ref="F14:O14"/>
    <mergeCell ref="A8:E8"/>
    <mergeCell ref="F8:O8"/>
    <mergeCell ref="A9:E9"/>
    <mergeCell ref="F9:O9"/>
    <mergeCell ref="A10:E10"/>
    <mergeCell ref="F10:O10"/>
    <mergeCell ref="A7:E7"/>
    <mergeCell ref="F7:O7"/>
    <mergeCell ref="A15:E15"/>
    <mergeCell ref="F15:O15"/>
    <mergeCell ref="A11:E11"/>
    <mergeCell ref="F11:O11"/>
    <mergeCell ref="A12:E12"/>
    <mergeCell ref="F12:O12"/>
    <mergeCell ref="A13:E13"/>
    <mergeCell ref="F13:O13"/>
    <mergeCell ref="A1:O1"/>
    <mergeCell ref="A5:E5"/>
    <mergeCell ref="F5:O5"/>
    <mergeCell ref="A3:E3"/>
    <mergeCell ref="F3:O3"/>
    <mergeCell ref="A4:E4"/>
    <mergeCell ref="F4:O4"/>
    <mergeCell ref="A2:E2"/>
    <mergeCell ref="F2:O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8DBE7-95E9-4D0B-BD7A-6CA459D8B8CF}">
  <dimension ref="B2:P50"/>
  <sheetViews>
    <sheetView showGridLines="0" topLeftCell="E1" zoomScale="40" zoomScaleNormal="40" workbookViewId="0">
      <selection activeCell="N15" sqref="N15"/>
    </sheetView>
  </sheetViews>
  <sheetFormatPr defaultColWidth="8.7109375" defaultRowHeight="21"/>
  <cols>
    <col min="1" max="3" width="8.7109375" style="55"/>
    <col min="4" max="4" width="29.140625" style="56" customWidth="1"/>
    <col min="5" max="5" width="142.5703125" style="55" customWidth="1"/>
    <col min="6" max="6" width="35.42578125" style="55" customWidth="1"/>
    <col min="7" max="7" width="51.42578125" style="55" customWidth="1"/>
    <col min="8" max="8" width="28.5703125" style="55" customWidth="1"/>
    <col min="9" max="9" width="26.42578125" style="55" hidden="1" customWidth="1"/>
    <col min="10" max="11" width="30.140625" style="55" hidden="1" customWidth="1"/>
    <col min="12" max="12" width="30.140625" style="55" customWidth="1"/>
    <col min="13" max="13" width="29.85546875" style="56" hidden="1" customWidth="1"/>
    <col min="14" max="14" width="125.5703125" style="55" customWidth="1"/>
    <col min="15" max="15" width="34" style="55" customWidth="1"/>
    <col min="16" max="16" width="27.85546875" style="55" customWidth="1"/>
    <col min="17" max="16384" width="8.7109375" style="55"/>
  </cols>
  <sheetData>
    <row r="2" spans="2:16">
      <c r="B2" s="54" t="s">
        <v>58</v>
      </c>
    </row>
    <row r="4" spans="2:16" ht="41.25" customHeight="1">
      <c r="B4" s="349" t="s">
        <v>59</v>
      </c>
      <c r="C4" s="349"/>
      <c r="D4" s="349"/>
      <c r="E4" s="176"/>
    </row>
    <row r="5" spans="2:16" ht="51" customHeight="1">
      <c r="B5" s="350" t="s">
        <v>60</v>
      </c>
      <c r="C5" s="350"/>
      <c r="D5" s="350"/>
      <c r="E5" s="176"/>
    </row>
    <row r="6" spans="2:16">
      <c r="B6" s="349" t="s">
        <v>61</v>
      </c>
      <c r="C6" s="349"/>
      <c r="D6" s="349"/>
      <c r="E6" s="177"/>
    </row>
    <row r="8" spans="2:16">
      <c r="B8" s="57" t="s">
        <v>62</v>
      </c>
      <c r="C8" s="57"/>
    </row>
    <row r="9" spans="2:16">
      <c r="F9" s="58" t="s">
        <v>63</v>
      </c>
    </row>
    <row r="10" spans="2:16">
      <c r="B10" s="350" t="s">
        <v>63</v>
      </c>
      <c r="C10" s="350"/>
      <c r="D10" s="350"/>
      <c r="E10" s="59" t="s">
        <v>64</v>
      </c>
      <c r="F10" s="60" t="s">
        <v>65</v>
      </c>
    </row>
    <row r="12" spans="2:16">
      <c r="B12" s="57" t="s">
        <v>66</v>
      </c>
      <c r="C12" s="57"/>
      <c r="D12" s="61"/>
      <c r="E12" s="62"/>
      <c r="F12" s="62"/>
    </row>
    <row r="13" spans="2:16" ht="15" customHeight="1" thickBot="1">
      <c r="C13" s="62"/>
      <c r="D13" s="61"/>
      <c r="E13" s="62"/>
      <c r="F13" s="62"/>
    </row>
    <row r="14" spans="2:16" ht="85.5" customHeight="1" thickBot="1">
      <c r="B14" s="152"/>
      <c r="C14" s="316" t="s">
        <v>67</v>
      </c>
      <c r="D14" s="359"/>
      <c r="E14" s="316" t="s">
        <v>68</v>
      </c>
      <c r="F14" s="317"/>
      <c r="G14" s="153" t="s">
        <v>69</v>
      </c>
      <c r="H14" s="153" t="s">
        <v>70</v>
      </c>
      <c r="I14" s="153" t="s">
        <v>71</v>
      </c>
      <c r="J14" s="153" t="s">
        <v>72</v>
      </c>
      <c r="K14" s="153" t="s">
        <v>73</v>
      </c>
      <c r="L14" s="153" t="s">
        <v>74</v>
      </c>
      <c r="M14" s="153" t="s">
        <v>75</v>
      </c>
      <c r="N14" s="153" t="s">
        <v>76</v>
      </c>
      <c r="O14" s="175" t="s">
        <v>77</v>
      </c>
      <c r="P14" s="57"/>
    </row>
    <row r="15" spans="2:16" ht="409.5" customHeight="1">
      <c r="B15" s="351" t="s">
        <v>58</v>
      </c>
      <c r="C15" s="354">
        <v>1</v>
      </c>
      <c r="D15" s="357" t="s">
        <v>78</v>
      </c>
      <c r="E15" s="154" t="s">
        <v>79</v>
      </c>
      <c r="F15" s="135" t="s">
        <v>80</v>
      </c>
      <c r="G15" s="155" t="s">
        <v>81</v>
      </c>
      <c r="H15" s="81"/>
      <c r="I15" s="346">
        <v>20</v>
      </c>
      <c r="J15" s="335" t="str">
        <f>IF($F$10="No","No aplica",IF($F$10="-","Pendiente",+IF(COUNTIF(H15:H19,"")&gt;0,"Pendiente",SUM(H15:H19)/10)))</f>
        <v>Pendiente</v>
      </c>
      <c r="K15" s="335" t="str">
        <f>IF($F$10="No","No aplica",IF($F$10="-","Pendiente",IF(COUNTIF(H15:H19,"")&gt;0,"Pendiente",IF(J15&gt;=1,1,J15))))</f>
        <v>Pendiente</v>
      </c>
      <c r="L15" s="327" t="str">
        <f>IF($F$10="No","No aplica",IF($F$10="-","Pendiente",+IF(COUNTIF(H15:H19,"")&gt;0,"Pendiente",(K15*I15)/100)))</f>
        <v>Pendiente</v>
      </c>
      <c r="M15" s="336">
        <v>1</v>
      </c>
      <c r="N15" s="82" t="str">
        <f>IF(COUNTIF(H15,"-")&gt;0,"",IF(H15&gt;=1,"Debe realizarse una revisión de la solicitud de reembolso/presentación de operaciones y proyectos/declaración de operaciones y proyectos para retirar las operaciones/proyectos/gastos vinculados con la materialización de esta bandera.",""))</f>
        <v/>
      </c>
      <c r="O15" s="83"/>
    </row>
    <row r="16" spans="2:16" ht="184.5" customHeight="1">
      <c r="B16" s="352"/>
      <c r="C16" s="355"/>
      <c r="D16" s="339"/>
      <c r="E16" s="156" t="s">
        <v>82</v>
      </c>
      <c r="F16" s="133" t="s">
        <v>83</v>
      </c>
      <c r="G16" s="157" t="s">
        <v>81</v>
      </c>
      <c r="H16" s="67"/>
      <c r="I16" s="344"/>
      <c r="J16" s="324"/>
      <c r="K16" s="324"/>
      <c r="L16" s="327"/>
      <c r="M16" s="336"/>
      <c r="N16" s="69"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70"/>
    </row>
    <row r="17" spans="2:15" ht="185.1" customHeight="1">
      <c r="B17" s="352"/>
      <c r="C17" s="355"/>
      <c r="D17" s="339"/>
      <c r="E17" s="156" t="s">
        <v>84</v>
      </c>
      <c r="F17" s="133" t="s">
        <v>85</v>
      </c>
      <c r="G17" s="157" t="s">
        <v>81</v>
      </c>
      <c r="H17" s="67"/>
      <c r="I17" s="344"/>
      <c r="J17" s="324"/>
      <c r="K17" s="324"/>
      <c r="L17" s="327"/>
      <c r="M17" s="336"/>
      <c r="N17" s="69" t="str">
        <f>IF(COUNTIF(H17,"-")&gt;0,"",IF(H17&gt;=1,"La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17" s="70"/>
    </row>
    <row r="18" spans="2:15" ht="176.25" customHeight="1">
      <c r="B18" s="352"/>
      <c r="C18" s="355"/>
      <c r="D18" s="339"/>
      <c r="E18" s="156" t="s">
        <v>86</v>
      </c>
      <c r="F18" s="133" t="s">
        <v>87</v>
      </c>
      <c r="G18" s="157" t="s">
        <v>81</v>
      </c>
      <c r="H18" s="67"/>
      <c r="I18" s="344"/>
      <c r="J18" s="324"/>
      <c r="K18" s="324"/>
      <c r="L18" s="327"/>
      <c r="M18" s="336"/>
      <c r="N18" s="69" t="str">
        <f>IF(COUNTIF(H18,"-")&gt;0,"",IF(H18&gt;=1,"La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18" s="70"/>
    </row>
    <row r="19" spans="2:15" ht="246.6" customHeight="1" thickBot="1">
      <c r="B19" s="352"/>
      <c r="C19" s="356"/>
      <c r="D19" s="340"/>
      <c r="E19" s="158" t="s">
        <v>88</v>
      </c>
      <c r="F19" s="134" t="s">
        <v>89</v>
      </c>
      <c r="G19" s="159" t="s">
        <v>81</v>
      </c>
      <c r="H19" s="71"/>
      <c r="I19" s="345"/>
      <c r="J19" s="325"/>
      <c r="K19" s="325"/>
      <c r="L19" s="328"/>
      <c r="M19" s="337"/>
      <c r="N19" s="73" t="str">
        <f>IF(COUNTIF(H19,"-")&gt;0,"",IF(H19&gt;=1,"La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19" s="74"/>
    </row>
    <row r="20" spans="2:15" ht="166.5" customHeight="1">
      <c r="B20" s="352"/>
      <c r="C20" s="360">
        <v>2</v>
      </c>
      <c r="D20" s="336" t="s">
        <v>90</v>
      </c>
      <c r="E20" s="154" t="s">
        <v>91</v>
      </c>
      <c r="F20" s="135" t="s">
        <v>92</v>
      </c>
      <c r="G20" s="155" t="s">
        <v>81</v>
      </c>
      <c r="H20" s="81"/>
      <c r="I20" s="347">
        <v>15</v>
      </c>
      <c r="J20" s="341" t="str">
        <f>IF($F$10="No","No aplica",IF($F$10="-","Pendiente",+IF(COUNTIF(H20:H21,"")&gt;0,"Pendiente",SUM(H20:H21)/4)))</f>
        <v>Pendiente</v>
      </c>
      <c r="K20" s="341" t="str">
        <f>IF($F$10="No","No aplica",IF($F$10="-","Pendiente",+IF(COUNTIF(H20:H21,"")&gt;0,"Pendiente",IF(J20&gt;=1,1,J20))))</f>
        <v>Pendiente</v>
      </c>
      <c r="L20" s="327" t="str">
        <f>IF($F$10="No","No aplica",IF($F$10="-","Pendiente",+IF(COUNTIF(H20:H21,"")&gt;0,"Pendiente",(K20*I20)/100)))</f>
        <v>Pendiente</v>
      </c>
      <c r="M20" s="336">
        <v>1</v>
      </c>
      <c r="N20" s="82" t="str">
        <f>IF(COUNTIF(H20,"-")&gt;0,"",IF(H20&gt;=1,"La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20" s="83"/>
    </row>
    <row r="21" spans="2:15" ht="166.5" customHeight="1" thickBot="1">
      <c r="B21" s="352"/>
      <c r="C21" s="361"/>
      <c r="D21" s="337"/>
      <c r="E21" s="158" t="s">
        <v>93</v>
      </c>
      <c r="F21" s="134" t="s">
        <v>94</v>
      </c>
      <c r="G21" s="159" t="s">
        <v>81</v>
      </c>
      <c r="H21" s="71"/>
      <c r="I21" s="348"/>
      <c r="J21" s="342"/>
      <c r="K21" s="342"/>
      <c r="L21" s="328"/>
      <c r="M21" s="337"/>
      <c r="N21" s="73" t="str">
        <f>IF(COUNTIF(H21,"-")&gt;0,"",IF(H21&gt;=1,"La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21" s="74"/>
    </row>
    <row r="22" spans="2:15" ht="153.75" customHeight="1" thickBot="1">
      <c r="B22" s="352"/>
      <c r="C22" s="161">
        <v>3</v>
      </c>
      <c r="D22" s="94" t="s">
        <v>95</v>
      </c>
      <c r="E22" s="162" t="s">
        <v>96</v>
      </c>
      <c r="F22" s="131" t="s">
        <v>97</v>
      </c>
      <c r="G22" s="163" t="s">
        <v>81</v>
      </c>
      <c r="H22" s="101"/>
      <c r="I22" s="145">
        <v>15</v>
      </c>
      <c r="J22" s="146" t="str">
        <f>IF($F$10="No","No aplica",IF($F$10="-","Pendiente",+IF(COUNTIF(H22,"")&gt;0,"Pendiente",SUM(H22)/2)))</f>
        <v>Pendiente</v>
      </c>
      <c r="K22" s="146" t="str">
        <f>IF($F$10="No","No aplica",IF($F$10="-","Pendiente",+IF(COUNTIF(H22,"")&gt;0,"Pendiente",IF(J22&gt;=1,1,J22))))</f>
        <v>Pendiente</v>
      </c>
      <c r="L22" s="128" t="str">
        <f>IF($F$10="No","No aplica",IF($F$10="-","Pendiente",+IF(COUNTIF(H22,"")&gt;0,"Pendiente",(K22*I22)/100)))</f>
        <v>Pendiente</v>
      </c>
      <c r="M22" s="72">
        <v>1</v>
      </c>
      <c r="N22" s="85" t="str">
        <f>IF(COUNTIF(H22,"-")&gt;0,"",IF(H22&gt;=1,"La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22" s="105"/>
    </row>
    <row r="23" spans="2:15" ht="174.75" customHeight="1" thickBot="1">
      <c r="B23" s="352"/>
      <c r="C23" s="161">
        <v>4</v>
      </c>
      <c r="D23" s="129" t="s">
        <v>98</v>
      </c>
      <c r="E23" s="164" t="s">
        <v>99</v>
      </c>
      <c r="F23" s="68" t="s">
        <v>100</v>
      </c>
      <c r="G23" s="165" t="s">
        <v>101</v>
      </c>
      <c r="H23" s="84"/>
      <c r="I23" s="143">
        <v>0</v>
      </c>
      <c r="J23" s="144" t="str">
        <f>IF($F$10="No","No aplica",IF($F$10="-","Pendiente",+IF(COUNTIF(H23:H23,"")&gt;0,"Pendiente",H23/2)))</f>
        <v>Pendiente</v>
      </c>
      <c r="K23" s="144" t="str">
        <f>IF($F$10="No","No aplica",IF($F$10="-","Pendiente",IF(COUNTIF(H23,"")&gt;0,"Pendiente",IF(J23&gt;=1,1,J23))))</f>
        <v>Pendiente</v>
      </c>
      <c r="L23" s="111" t="str">
        <f>IF($F$10="No","No aplica",IF($F$10="-","Pendiente",+IF(COUNTIF(H23,"")&gt;0,"Pendiente",IF(H23=2,H23/2,0))))</f>
        <v>Pendiente</v>
      </c>
      <c r="M23" s="68">
        <v>2</v>
      </c>
      <c r="N23" s="98" t="str">
        <f>IF(COUNTIF(H23,"-")&gt;0,"",IF(H23&gt;=1,"Debe realizarse una revisión de la solicitud de reembolso/presentación de operaciones y proyectos/declaración de operaciones y proyectos para retirar las operaciones/proyectos/gastos vinculados con la materialización de esta bandera.",""))</f>
        <v/>
      </c>
      <c r="O23" s="86"/>
    </row>
    <row r="24" spans="2:15" ht="151.5" customHeight="1" thickBot="1">
      <c r="B24" s="352"/>
      <c r="C24" s="161">
        <v>5</v>
      </c>
      <c r="D24" s="94" t="s">
        <v>102</v>
      </c>
      <c r="E24" s="164" t="s">
        <v>103</v>
      </c>
      <c r="F24" s="94" t="s">
        <v>104</v>
      </c>
      <c r="G24" s="166" t="s">
        <v>101</v>
      </c>
      <c r="H24" s="77"/>
      <c r="I24" s="147">
        <v>0</v>
      </c>
      <c r="J24" s="148" t="str">
        <f>IF($F$10="No","No aplica",IF($F$10="-","Pendiente",+IF(COUNTIF(H24:H24,"")&gt;0,"Pendiente",H24/2)))</f>
        <v>Pendiente</v>
      </c>
      <c r="K24" s="148" t="str">
        <f>IF($F$10="No","No aplica",IF($F$10="-","Pendiente",+IF(COUNTIF(H24,"")&gt;0,"Pendiente",IF(J24&gt;=1,1,J24))))</f>
        <v>Pendiente</v>
      </c>
      <c r="L24" s="112" t="str">
        <f>IF($F$10="No","No aplica",IF($F$10="-","Pendiente",+IF(COUNTIF(H24,"")&gt;0,"Pendiente",IF(H24=2,H24/2,0))))</f>
        <v>Pendiente</v>
      </c>
      <c r="M24" s="94">
        <v>2</v>
      </c>
      <c r="N24" s="80" t="str">
        <f>IF(COUNTIF(H24,"-")&gt;0,"",IF(H24&gt;=1,"Debe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4" s="79"/>
    </row>
    <row r="25" spans="2:15" ht="210" customHeight="1">
      <c r="B25" s="352"/>
      <c r="C25" s="358">
        <v>6</v>
      </c>
      <c r="D25" s="338" t="s">
        <v>105</v>
      </c>
      <c r="E25" s="167" t="s">
        <v>106</v>
      </c>
      <c r="F25" s="132" t="s">
        <v>107</v>
      </c>
      <c r="G25" s="168" t="s">
        <v>81</v>
      </c>
      <c r="H25" s="63"/>
      <c r="I25" s="343">
        <v>20</v>
      </c>
      <c r="J25" s="323" t="str">
        <f>IF($F$10="No","No aplica",IF($F$10="-","Pendiente",+IF(COUNTIF(H25:H29,"")&gt;0,"Pendiente",IF(H27=2,H27/2+(H25+H26+H28+H29)/8,(H25+H26+H28+H29)/8))))</f>
        <v>Pendiente</v>
      </c>
      <c r="K25" s="323" t="str">
        <f>IF($F$10="No","No aplica",IF($F$10="-","Pendiente",+IF(COUNTIF(H25:H29,"")&gt;0,"Pendiente",IF(J25&gt;=1,1,J25))))</f>
        <v>Pendiente</v>
      </c>
      <c r="L25" s="332" t="str">
        <f>IF($F$10="No","No aplica",IF($F$10="-","Pendiente",+IF(COUNTIF(H25:H29,"")&gt;0,"Pendiente",IF(H27=2,H27/2,((H25+H26+H28+H29)/8)*I25/100))))</f>
        <v>Pendiente</v>
      </c>
      <c r="M25" s="338">
        <v>2</v>
      </c>
      <c r="N25" s="65" t="str">
        <f>IF(COUNTIF(H25,"-")&gt;0,"",IF(H25&gt;=1,"La materialización de esta bandera supone un potencial riesgo de fraude. A este respecto, el organismo, entidad o Autoridad de Gestión deberá revisar las operaciones/proyectos vinculados con la materialización de esta bandera. "&amp;" El alcance de la revisión deberá ser más amplio que el realizado inicialmente y permitir concluir sobre la existencia o no de fraude.",""))</f>
        <v/>
      </c>
      <c r="O25" s="66"/>
    </row>
    <row r="26" spans="2:15" ht="159.75" customHeight="1">
      <c r="B26" s="352"/>
      <c r="C26" s="355"/>
      <c r="D26" s="339"/>
      <c r="E26" s="169" t="s">
        <v>108</v>
      </c>
      <c r="F26" s="133" t="s">
        <v>109</v>
      </c>
      <c r="G26" s="157" t="s">
        <v>81</v>
      </c>
      <c r="H26" s="67"/>
      <c r="I26" s="344"/>
      <c r="J26" s="324"/>
      <c r="K26" s="324"/>
      <c r="L26" s="333"/>
      <c r="M26" s="339"/>
      <c r="N26" s="69" t="str">
        <f>IF(COUNTIF(H26,"-")&gt;0,"",IF(H26&gt;=1,"Debe realizarse una revisión de la solicitud de reembolso/presentación de operaciones y proyectos/declaración de operaciones y proyectos para retirar las operaciones/proyectos/gastos vinculados con la materialización de esta bandera.",""))</f>
        <v/>
      </c>
      <c r="O26" s="70"/>
    </row>
    <row r="27" spans="2:15" ht="148.5" customHeight="1">
      <c r="B27" s="352"/>
      <c r="C27" s="355"/>
      <c r="D27" s="339"/>
      <c r="E27" s="170" t="s">
        <v>110</v>
      </c>
      <c r="F27" s="133" t="s">
        <v>111</v>
      </c>
      <c r="G27" s="171" t="s">
        <v>101</v>
      </c>
      <c r="H27" s="67"/>
      <c r="I27" s="344"/>
      <c r="J27" s="324"/>
      <c r="K27" s="324"/>
      <c r="L27" s="333"/>
      <c r="M27" s="339"/>
      <c r="N27" s="69"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7" s="70"/>
    </row>
    <row r="28" spans="2:15" ht="161.25" customHeight="1">
      <c r="B28" s="352"/>
      <c r="C28" s="355"/>
      <c r="D28" s="339"/>
      <c r="E28" s="169" t="s">
        <v>112</v>
      </c>
      <c r="F28" s="133" t="s">
        <v>113</v>
      </c>
      <c r="G28" s="157" t="s">
        <v>81</v>
      </c>
      <c r="H28" s="67"/>
      <c r="I28" s="344"/>
      <c r="J28" s="324"/>
      <c r="K28" s="324"/>
      <c r="L28" s="333"/>
      <c r="M28" s="339"/>
      <c r="N28" s="69" t="str">
        <f>IF(COUNTIF(H28,"-")&gt;0,"",IF(H28&gt;=1,"La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8" s="70"/>
    </row>
    <row r="29" spans="2:15" ht="141.6" customHeight="1" thickBot="1">
      <c r="B29" s="352"/>
      <c r="C29" s="356"/>
      <c r="D29" s="340"/>
      <c r="E29" s="172" t="s">
        <v>114</v>
      </c>
      <c r="F29" s="134" t="s">
        <v>115</v>
      </c>
      <c r="G29" s="159" t="s">
        <v>81</v>
      </c>
      <c r="H29" s="71"/>
      <c r="I29" s="345"/>
      <c r="J29" s="325"/>
      <c r="K29" s="325"/>
      <c r="L29" s="334"/>
      <c r="M29" s="340"/>
      <c r="N29" s="73" t="str">
        <f>IF(COUNTIF(H29,"-")&gt;0,"",IF(H29&gt;=1,"Debe realizarse una revisión de la solicitud de reembolso/presentación de operaciones y proyectos/declaración de operaciones y proyectos para retirar las operaciones/proyectos/gastos vinculados con la materialización de esta bandera.",""))</f>
        <v/>
      </c>
      <c r="O29" s="74"/>
    </row>
    <row r="30" spans="2:15" ht="162.75" customHeight="1" thickBot="1">
      <c r="B30" s="352"/>
      <c r="C30" s="161">
        <v>7</v>
      </c>
      <c r="D30" s="94" t="s">
        <v>116</v>
      </c>
      <c r="E30" s="173" t="s">
        <v>117</v>
      </c>
      <c r="F30" s="94" t="s">
        <v>118</v>
      </c>
      <c r="G30" s="174" t="s">
        <v>81</v>
      </c>
      <c r="H30" s="77"/>
      <c r="I30" s="147">
        <v>10</v>
      </c>
      <c r="J30" s="148" t="str">
        <f>IF($F$10="No","No aplica",IF($F$10="-","Pendiente",+IF(COUNTIF(H30,"")&gt;0,"Pendiente",SUM(H30)/2)))</f>
        <v>Pendiente</v>
      </c>
      <c r="K30" s="148" t="str">
        <f>IF($F$10="No","No aplica",IF($F$10="-","Pendiente",+IF(COUNTIF(H30,"")&gt;0,"Pendiente",IF(J30&gt;=1,1,J30))))</f>
        <v>Pendiente</v>
      </c>
      <c r="L30" s="112" t="str">
        <f>IF($F$10="No","No aplica",IF($F$10="-","Pendiente",+IF(COUNTIF(H30,"")&gt;0,"Pendiente",(K30*I30)/100)))</f>
        <v>Pendiente</v>
      </c>
      <c r="M30" s="129">
        <v>1</v>
      </c>
      <c r="N30" s="78" t="str">
        <f>IF(COUNTIF(H30,"-")&gt;0,"",IF(H30&gt;=1,"Debe realizarse una revisión de la solicitud de reembolso/presentación de operaciones y proyectos/declaración de operaciones y proyectos para retirar las operaciones/proyectos/gastos vinculados con la materialización de esta bandera.",""))</f>
        <v/>
      </c>
      <c r="O30" s="79"/>
    </row>
    <row r="31" spans="2:15" ht="174" customHeight="1">
      <c r="B31" s="352"/>
      <c r="C31" s="358">
        <v>8</v>
      </c>
      <c r="D31" s="338" t="s">
        <v>119</v>
      </c>
      <c r="E31" s="167" t="s">
        <v>120</v>
      </c>
      <c r="F31" s="132" t="s">
        <v>121</v>
      </c>
      <c r="G31" s="168" t="s">
        <v>81</v>
      </c>
      <c r="H31" s="63"/>
      <c r="I31" s="343">
        <v>20</v>
      </c>
      <c r="J31" s="323" t="str">
        <f>IF($F$10="No","No aplica",IF($F$10="-","Pendiente",+IF(COUNTIF(H31:H33,"")&gt;0,"Pendiente",SUM(H31:H33)/6)))</f>
        <v>Pendiente</v>
      </c>
      <c r="K31" s="323" t="str">
        <f>IF($F$10="No","No aplica",IF($F$10="-","Pendiente",IF($F$10="-","Pendiente",+IF(COUNTIF(H31:H33,"")&gt;0,"Pendiente",IF(J31&gt;=1,1,J31)))))</f>
        <v>Pendiente</v>
      </c>
      <c r="L31" s="326" t="str">
        <f>IF($F$10="No","No aplica",IF($F$10="-","Pendiente",+IF(COUNTIF(H31:H33,"")&gt;0,"Pendiente",(K31*I31)/100)))</f>
        <v>Pendiente</v>
      </c>
      <c r="M31" s="329">
        <v>1</v>
      </c>
      <c r="N31" s="65" t="str">
        <f>IF(COUNTIF(H31,"-")&gt;0,"",IF(H31&gt;=1,"Debe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1" s="66"/>
    </row>
    <row r="32" spans="2:15" ht="197.25" customHeight="1">
      <c r="B32" s="352"/>
      <c r="C32" s="355"/>
      <c r="D32" s="339"/>
      <c r="E32" s="169" t="s">
        <v>122</v>
      </c>
      <c r="F32" s="133" t="s">
        <v>123</v>
      </c>
      <c r="G32" s="157" t="s">
        <v>81</v>
      </c>
      <c r="H32" s="67"/>
      <c r="I32" s="344"/>
      <c r="J32" s="324"/>
      <c r="K32" s="324"/>
      <c r="L32" s="327"/>
      <c r="M32" s="330"/>
      <c r="N32" s="69" t="str">
        <f>IF(COUNTIF(H32,"-")&gt;0,"",IF(H32&gt;=1,"Debe realizarse una revisión de la solicitud de reembolso/presentación de operaciones y proyectos/declaración de operaciones y proyectos para retirar las operaciones/proyectos/gastos vinculados con la materialización de esta bandera.",""))</f>
        <v/>
      </c>
      <c r="O32" s="70"/>
    </row>
    <row r="33" spans="2:16" ht="138.75" customHeight="1" thickBot="1">
      <c r="B33" s="353"/>
      <c r="C33" s="356"/>
      <c r="D33" s="340"/>
      <c r="E33" s="172" t="s">
        <v>124</v>
      </c>
      <c r="F33" s="134" t="s">
        <v>125</v>
      </c>
      <c r="G33" s="159" t="s">
        <v>81</v>
      </c>
      <c r="H33" s="71"/>
      <c r="I33" s="345"/>
      <c r="J33" s="325"/>
      <c r="K33" s="325"/>
      <c r="L33" s="328"/>
      <c r="M33" s="331"/>
      <c r="N33" s="85" t="str">
        <f>IF(COUNTIF(H33,"-")&gt;0,"",IF(H33&gt;=1,"Debe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3" s="74"/>
    </row>
    <row r="34" spans="2:16" ht="45.6" customHeight="1" thickBot="1">
      <c r="E34" s="318" t="s">
        <v>126</v>
      </c>
      <c r="F34" s="319"/>
      <c r="G34" s="319"/>
      <c r="H34" s="319"/>
      <c r="I34" s="319"/>
      <c r="J34" s="319"/>
      <c r="K34" s="320"/>
      <c r="L34" s="113" t="str">
        <f>IF($F$10="No","No aplica",IF($F$10="-","Pendiente",IF(COUNTIF(H15:H33,"")&gt;0,"Pendiente",IF(OR(H23=2,H24=2,H27=2),1,IF(H23=2,IF(L23+SUM(L15:L22)+SUM(L24:L33)&gt;=1,1,L23+SUM(L15:L22)+SUM(L24:L33)),IF(H24=2,IF(L24+SUM(L15:L23)+SUM(L25:L33)&gt;=1,1,L24+SUM(L15:L23)+SUM(L25:L33)),IF(H27=2,IF(L27+SUM(L15:L26)+SUM(L28:L33)&gt;=1,1,L27+SUM(L15:L26)+SUM(L28:L33)),SUM(L15:L33))))))))</f>
        <v>Pendiente</v>
      </c>
      <c r="M34" s="149"/>
      <c r="N34" s="150" t="str">
        <f>IF(COUNTIF(H34,"-")&gt;0,"",IF(H34&gt;=1,"Debe realizarse una revisión de la solicitud de reembolso/presentación de operaciones y proyectos/declaración de operaciones y proyectos para retirar las operaciones/proyectos/gastos vinculados con la materialización de esta bandera.",""))</f>
        <v/>
      </c>
      <c r="O34" s="150"/>
      <c r="P34" s="151"/>
    </row>
    <row r="35" spans="2:16">
      <c r="L35" s="321" t="str">
        <f>IF(E5="Beneficiario","",IF(AND(L34&gt;=25%,L34&lt;49.999%),"Deben intensificarse sus verificaciones de gestión/control de calidad en relación con las banderas rojas materializadas",""))</f>
        <v/>
      </c>
      <c r="M35" s="321"/>
      <c r="N35" s="321"/>
      <c r="O35" s="321"/>
      <c r="P35" s="321"/>
    </row>
    <row r="36" spans="2:16">
      <c r="L36" s="322" t="str">
        <f>IF(OR(L34="Pendiente",L34="No aplica")," ",IF(OR(H23=2,H24=2,H27=2),"No se puede continuar con la solicitud de CONTRATACIÓN!L58reembolso o con la presentación de operaciones y proyectos hasta que el nivel de riesgo no esté por debajo de 50%",IF(COUNTIF(H15:H33,"-")&gt;0,"",IF(OR(L34&gt;=0.5),"No se puede seguir con la presentación de operaciones y proyectos hasta que su nivel de riesgo no esté por debajo del crítico",""))))</f>
        <v xml:space="preserve"> </v>
      </c>
      <c r="M36" s="322"/>
      <c r="N36" s="322"/>
      <c r="O36" s="322"/>
      <c r="P36" s="322"/>
    </row>
    <row r="40" spans="2:16">
      <c r="B40" s="56"/>
    </row>
    <row r="41" spans="2:16">
      <c r="B41" s="56"/>
    </row>
    <row r="42" spans="2:16">
      <c r="B42" s="56"/>
    </row>
    <row r="43" spans="2:16">
      <c r="B43" s="56"/>
    </row>
    <row r="44" spans="2:16">
      <c r="B44" s="56"/>
    </row>
    <row r="45" spans="2:16">
      <c r="B45" s="56"/>
    </row>
    <row r="46" spans="2:16">
      <c r="B46" s="56"/>
    </row>
    <row r="47" spans="2:16">
      <c r="B47" s="56"/>
    </row>
    <row r="48" spans="2:16">
      <c r="B48" s="56"/>
    </row>
    <row r="49" spans="2:2">
      <c r="B49" s="56"/>
    </row>
    <row r="50" spans="2:2">
      <c r="B50" s="56"/>
    </row>
  </sheetData>
  <sheetProtection algorithmName="SHA-512" hashValue="WnUiRpGePQL14qYxCKlutM9aO8SKUrY1dH2QtHbyFFRrOBvAs0NgBUcHgC675azAz7H8038SqE30ltrrZENnpw==" saltValue="iF2MH945r0lR5GDd4FmBlw==" spinCount="100000" sheet="1" objects="1" scenarios="1"/>
  <mergeCells count="38">
    <mergeCell ref="M20:M21"/>
    <mergeCell ref="B4:D4"/>
    <mergeCell ref="B5:D5"/>
    <mergeCell ref="B6:D6"/>
    <mergeCell ref="B10:D10"/>
    <mergeCell ref="B15:B33"/>
    <mergeCell ref="C15:C19"/>
    <mergeCell ref="D15:D19"/>
    <mergeCell ref="C25:C29"/>
    <mergeCell ref="D25:D29"/>
    <mergeCell ref="C14:D14"/>
    <mergeCell ref="C31:C33"/>
    <mergeCell ref="D31:D33"/>
    <mergeCell ref="C20:C21"/>
    <mergeCell ref="D20:D21"/>
    <mergeCell ref="I25:I29"/>
    <mergeCell ref="I31:I33"/>
    <mergeCell ref="J31:J33"/>
    <mergeCell ref="I15:I19"/>
    <mergeCell ref="J15:J19"/>
    <mergeCell ref="I20:I21"/>
    <mergeCell ref="J20:J21"/>
    <mergeCell ref="E14:F14"/>
    <mergeCell ref="E34:K34"/>
    <mergeCell ref="L35:P35"/>
    <mergeCell ref="L36:P36"/>
    <mergeCell ref="K31:K33"/>
    <mergeCell ref="L31:L33"/>
    <mergeCell ref="M31:M33"/>
    <mergeCell ref="J25:J29"/>
    <mergeCell ref="K25:K29"/>
    <mergeCell ref="L25:L29"/>
    <mergeCell ref="K15:K19"/>
    <mergeCell ref="L15:L19"/>
    <mergeCell ref="M15:M19"/>
    <mergeCell ref="M25:M29"/>
    <mergeCell ref="K20:K21"/>
    <mergeCell ref="L20:L21"/>
  </mergeCells>
  <conditionalFormatting sqref="F10">
    <cfRule type="cellIs" dxfId="110" priority="3" stopIfTrue="1" operator="equal">
      <formula>"-"</formula>
    </cfRule>
  </conditionalFormatting>
  <conditionalFormatting sqref="J15:L33">
    <cfRule type="expression" dxfId="109" priority="9" stopIfTrue="1">
      <formula>+$J15="pendiente"</formula>
    </cfRule>
    <cfRule type="cellIs" dxfId="108" priority="10" stopIfTrue="1" operator="between">
      <formula>0.5</formula>
      <formula>4</formula>
    </cfRule>
    <cfRule type="cellIs" dxfId="107" priority="11" stopIfTrue="1" operator="between">
      <formula>0.25</formula>
      <formula>0.49999</formula>
    </cfRule>
    <cfRule type="cellIs" dxfId="106" priority="12" stopIfTrue="1" operator="between">
      <formula>0.1</formula>
      <formula>0.249999</formula>
    </cfRule>
    <cfRule type="cellIs" dxfId="105" priority="13" stopIfTrue="1" operator="between">
      <formula>0</formula>
      <formula>0.099999</formula>
    </cfRule>
  </conditionalFormatting>
  <conditionalFormatting sqref="L15:L33">
    <cfRule type="cellIs" dxfId="104" priority="1" stopIfTrue="1" operator="equal">
      <formula>"No aplica"</formula>
    </cfRule>
  </conditionalFormatting>
  <conditionalFormatting sqref="L23:L24">
    <cfRule type="expression" dxfId="103" priority="40">
      <formula>+$J24="pendiente"</formula>
    </cfRule>
    <cfRule type="cellIs" dxfId="102" priority="41" stopIfTrue="1" operator="between">
      <formula>0.5</formula>
      <formula>4</formula>
    </cfRule>
    <cfRule type="cellIs" dxfId="101" priority="42" stopIfTrue="1" operator="between">
      <formula>0.25</formula>
      <formula>0.49999</formula>
    </cfRule>
    <cfRule type="cellIs" dxfId="100" priority="43" stopIfTrue="1" operator="between">
      <formula>0.1</formula>
      <formula>0.249999</formula>
    </cfRule>
    <cfRule type="cellIs" dxfId="99" priority="44" stopIfTrue="1" operator="between">
      <formula>0</formula>
      <formula>0.099999</formula>
    </cfRule>
  </conditionalFormatting>
  <conditionalFormatting sqref="L34">
    <cfRule type="cellIs" dxfId="98" priority="2" stopIfTrue="1" operator="equal">
      <formula>"No aplica"</formula>
    </cfRule>
    <cfRule type="cellIs" dxfId="97" priority="4" stopIfTrue="1" operator="equal">
      <formula>"pendiente"</formula>
    </cfRule>
    <cfRule type="cellIs" dxfId="96" priority="5" stopIfTrue="1" operator="between">
      <formula>0.5</formula>
      <formula>4</formula>
    </cfRule>
    <cfRule type="cellIs" dxfId="95" priority="6" stopIfTrue="1" operator="between">
      <formula>0.25</formula>
      <formula>0.49999</formula>
    </cfRule>
    <cfRule type="cellIs" dxfId="94" priority="7" stopIfTrue="1" operator="between">
      <formula>0.1</formula>
      <formula>0.249999</formula>
    </cfRule>
    <cfRule type="cellIs" dxfId="93" priority="8" stopIfTrue="1" operator="between">
      <formula>0</formula>
      <formula>0.09999</formula>
    </cfRule>
  </conditionalFormatting>
  <dataValidations count="4">
    <dataValidation type="list" allowBlank="1" showInputMessage="1" showErrorMessage="1" sqref="F10" xr:uid="{8611BA60-4C8C-416C-9811-65C07CA0B4E4}">
      <formula1>"-,Sí,No"</formula1>
    </dataValidation>
    <dataValidation type="list" allowBlank="1" showInputMessage="1" showErrorMessage="1" sqref="E4" xr:uid="{8EFA2FB8-BA61-4589-BAF5-AD3E1B425A5D}">
      <formula1>"AUTORIDAD DE GESTIÓN, ORGANISMO INTERMEDIO, BENEFICIARIO"</formula1>
    </dataValidation>
    <dataValidation type="list" allowBlank="1" showInputMessage="1" showErrorMessage="1" sqref="H15:H22 H25:H26 H28:H33" xr:uid="{22CE8826-1BA7-4ABC-91A7-F5CB03FE685F}">
      <formula1>"0,1,2"</formula1>
    </dataValidation>
    <dataValidation type="list" allowBlank="1" showInputMessage="1" showErrorMessage="1" sqref="H27 H23:H24" xr:uid="{107BF828-5CAC-4D41-9CD2-A49A2F853C65}">
      <formula1>"0,2"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BEC57-E5A2-48EA-950D-840306934264}">
  <dimension ref="B2:P82"/>
  <sheetViews>
    <sheetView showGridLines="0" topLeftCell="E1" zoomScale="40" zoomScaleNormal="40" workbookViewId="0">
      <selection activeCell="N15" sqref="N15"/>
    </sheetView>
  </sheetViews>
  <sheetFormatPr defaultColWidth="8.7109375" defaultRowHeight="21"/>
  <cols>
    <col min="1" max="3" width="8.7109375" style="152"/>
    <col min="4" max="4" width="22" style="179" customWidth="1"/>
    <col min="5" max="5" width="140" style="152" customWidth="1"/>
    <col min="6" max="6" width="14.42578125" style="152" customWidth="1"/>
    <col min="7" max="7" width="44.42578125" style="152" customWidth="1"/>
    <col min="8" max="8" width="28.42578125" style="152" customWidth="1"/>
    <col min="9" max="9" width="20.42578125" style="180" hidden="1" customWidth="1"/>
    <col min="10" max="10" width="25.5703125" style="152" hidden="1" customWidth="1"/>
    <col min="11" max="11" width="27.28515625" style="152" hidden="1" customWidth="1"/>
    <col min="12" max="12" width="28.7109375" style="181" customWidth="1"/>
    <col min="13" max="13" width="21.5703125" style="152" hidden="1" customWidth="1"/>
    <col min="14" max="14" width="92.140625" style="152" customWidth="1"/>
    <col min="15" max="15" width="49.140625" style="152" customWidth="1"/>
    <col min="16" max="16384" width="8.7109375" style="152"/>
  </cols>
  <sheetData>
    <row r="2" spans="2:15">
      <c r="B2" s="178" t="s">
        <v>127</v>
      </c>
    </row>
    <row r="4" spans="2:15">
      <c r="B4" s="371" t="s">
        <v>59</v>
      </c>
      <c r="C4" s="371"/>
      <c r="D4" s="371"/>
      <c r="E4" s="176"/>
    </row>
    <row r="5" spans="2:15" ht="59.45" customHeight="1">
      <c r="B5" s="372" t="s">
        <v>60</v>
      </c>
      <c r="C5" s="372"/>
      <c r="D5" s="372"/>
      <c r="E5" s="176"/>
    </row>
    <row r="6" spans="2:15">
      <c r="B6" s="371" t="s">
        <v>61</v>
      </c>
      <c r="C6" s="371"/>
      <c r="D6" s="371"/>
      <c r="E6" s="177"/>
    </row>
    <row r="8" spans="2:15">
      <c r="B8" s="182" t="s">
        <v>62</v>
      </c>
      <c r="C8" s="182"/>
    </row>
    <row r="9" spans="2:15">
      <c r="F9" s="183" t="s">
        <v>63</v>
      </c>
    </row>
    <row r="10" spans="2:15">
      <c r="B10" s="372" t="s">
        <v>63</v>
      </c>
      <c r="C10" s="372"/>
      <c r="D10" s="372"/>
      <c r="E10" s="184" t="s">
        <v>128</v>
      </c>
      <c r="F10" s="60" t="s">
        <v>65</v>
      </c>
    </row>
    <row r="12" spans="2:15">
      <c r="B12" s="182" t="s">
        <v>66</v>
      </c>
      <c r="C12" s="182"/>
      <c r="D12" s="185"/>
      <c r="E12" s="186"/>
    </row>
    <row r="13" spans="2:15" ht="21.75" thickBot="1">
      <c r="B13" s="182"/>
      <c r="C13" s="182"/>
      <c r="D13" s="185"/>
      <c r="E13" s="186"/>
    </row>
    <row r="14" spans="2:15" ht="84.75" thickBot="1">
      <c r="C14" s="381" t="s">
        <v>67</v>
      </c>
      <c r="D14" s="382"/>
      <c r="E14" s="381" t="s">
        <v>68</v>
      </c>
      <c r="F14" s="382"/>
      <c r="G14" s="187" t="s">
        <v>69</v>
      </c>
      <c r="H14" s="187" t="s">
        <v>70</v>
      </c>
      <c r="I14" s="187" t="s">
        <v>71</v>
      </c>
      <c r="J14" s="187" t="s">
        <v>72</v>
      </c>
      <c r="K14" s="187" t="s">
        <v>73</v>
      </c>
      <c r="L14" s="188" t="s">
        <v>74</v>
      </c>
      <c r="M14" s="187" t="s">
        <v>75</v>
      </c>
      <c r="N14" s="187" t="s">
        <v>76</v>
      </c>
      <c r="O14" s="189" t="s">
        <v>77</v>
      </c>
    </row>
    <row r="15" spans="2:15" ht="242.45" customHeight="1">
      <c r="B15" s="351" t="s">
        <v>127</v>
      </c>
      <c r="C15" s="373">
        <v>1</v>
      </c>
      <c r="D15" s="376" t="s">
        <v>129</v>
      </c>
      <c r="E15" s="190" t="s">
        <v>130</v>
      </c>
      <c r="F15" s="132" t="s">
        <v>80</v>
      </c>
      <c r="G15" s="191" t="s">
        <v>101</v>
      </c>
      <c r="H15" s="63"/>
      <c r="I15" s="343">
        <v>20</v>
      </c>
      <c r="J15" s="323" t="str">
        <f>IF($F$10="No","No aplica",IF($F$10="-","Pendiente",+IF(COUNTIF(H15:H22,"")&gt;0,"Pendiente",IF(AND(H15=2,H18=2),2+(H16+H17+H19+H20+H21+H22)/12,IF(AND(H15=2,H18=1),1+(1/3)+((H16+H17+H19+H20+H21+H22)/12),IF(H15=2,H15/2+(H16+H17+H18+H19+H20+H21+H22)/14,IF(H18=2,H18/2+(H16+H17+H19+H20+H21+H22)/12,IF(H18=1,H18/3+(H16+H17+H19+H20+H21+H22)/12,(SUM(H16:H22)/14)))))))))</f>
        <v>Pendiente</v>
      </c>
      <c r="K15" s="323" t="str">
        <f>IF($F$10="No","No aplica",IF($F$10="-","Pendiente",+IF(COUNTIF(H15:H22,"")&gt;0,"Pendiente",IF(J15&gt;=1,1,J15))))</f>
        <v>Pendiente</v>
      </c>
      <c r="L15" s="364" t="str">
        <f>IF($F$10="No","No aplica",IF($F$10="-","Pendiente",+IF(COUNTIF(H15:H22,"")&gt;0,"Pendiente",IF(AND(H15=2,H18=2),1,IF(AND(H15=2,H18=1),1,IF(H18=1,(K15*I15/100),IF(H15=2,1,(K15*I15/100))))))))</f>
        <v>Pendiente</v>
      </c>
      <c r="M15" s="363">
        <v>2</v>
      </c>
      <c r="N15" s="65" t="str">
        <f>IF(COUNTIF(H15,"-")&gt;0,"",IF(H15&gt;=1,"Debe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5" s="87"/>
    </row>
    <row r="16" spans="2:15" ht="189.6" customHeight="1">
      <c r="B16" s="352"/>
      <c r="C16" s="374"/>
      <c r="D16" s="377"/>
      <c r="E16" s="156" t="s">
        <v>131</v>
      </c>
      <c r="F16" s="133" t="s">
        <v>83</v>
      </c>
      <c r="G16" s="192" t="s">
        <v>81</v>
      </c>
      <c r="H16" s="67"/>
      <c r="I16" s="344"/>
      <c r="J16" s="324"/>
      <c r="K16" s="324"/>
      <c r="L16" s="365"/>
      <c r="M16" s="336"/>
      <c r="N16" s="69"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88"/>
    </row>
    <row r="17" spans="2:15" ht="205.5" customHeight="1">
      <c r="B17" s="352"/>
      <c r="C17" s="374"/>
      <c r="D17" s="377"/>
      <c r="E17" s="156" t="s">
        <v>132</v>
      </c>
      <c r="F17" s="133" t="s">
        <v>85</v>
      </c>
      <c r="G17" s="192" t="s">
        <v>81</v>
      </c>
      <c r="H17" s="67"/>
      <c r="I17" s="344"/>
      <c r="J17" s="324"/>
      <c r="K17" s="324"/>
      <c r="L17" s="365"/>
      <c r="M17" s="336"/>
      <c r="N17" s="69" t="str">
        <f>IF(COUNTIF(H17,"-")&gt;0,"",IF(H17&gt;=1,"La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7" s="88"/>
    </row>
    <row r="18" spans="2:15" ht="326.10000000000002" customHeight="1">
      <c r="B18" s="352"/>
      <c r="C18" s="374"/>
      <c r="D18" s="377"/>
      <c r="E18" s="193" t="s">
        <v>133</v>
      </c>
      <c r="F18" s="133" t="s">
        <v>87</v>
      </c>
      <c r="G18" s="192" t="s">
        <v>81</v>
      </c>
      <c r="H18" s="67"/>
      <c r="I18" s="344"/>
      <c r="J18" s="324"/>
      <c r="K18" s="324"/>
      <c r="L18" s="365"/>
      <c r="M18" s="336"/>
      <c r="N18" s="69" t="str">
        <f>IF(COUNTIF(H18,"-")&gt;0,"",IF(H18&gt;=1,"La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18" s="88"/>
    </row>
    <row r="19" spans="2:15" ht="153.6" customHeight="1">
      <c r="B19" s="352"/>
      <c r="C19" s="374"/>
      <c r="D19" s="377"/>
      <c r="E19" s="156" t="s">
        <v>134</v>
      </c>
      <c r="F19" s="133" t="s">
        <v>89</v>
      </c>
      <c r="G19" s="192" t="s">
        <v>81</v>
      </c>
      <c r="H19" s="67"/>
      <c r="I19" s="344"/>
      <c r="J19" s="324"/>
      <c r="K19" s="324"/>
      <c r="L19" s="365"/>
      <c r="M19" s="336"/>
      <c r="N19" s="69" t="str">
        <f>IF(COUNTIF(H19,"-")&gt;0,"",IF(H19&gt;=1,"La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9" s="88"/>
    </row>
    <row r="20" spans="2:15" ht="210.95" customHeight="1">
      <c r="B20" s="352"/>
      <c r="C20" s="374"/>
      <c r="D20" s="377"/>
      <c r="E20" s="156" t="s">
        <v>135</v>
      </c>
      <c r="F20" s="133" t="s">
        <v>136</v>
      </c>
      <c r="G20" s="192" t="s">
        <v>81</v>
      </c>
      <c r="H20" s="67"/>
      <c r="I20" s="344"/>
      <c r="J20" s="324"/>
      <c r="K20" s="324"/>
      <c r="L20" s="365"/>
      <c r="M20" s="336"/>
      <c r="N20" s="69" t="str">
        <f>IF(COUNTIF(H20,"-")&gt;0,"",IF(H20&gt;=1,"Debe realizarse una revisión de la solicitud de reembolso/presentación de operaciones y proyectos/declaración de operaciones y proyectos para retirar las operaciones/proyectos/gastos vinculados con la materialización de esta bandera.",""))</f>
        <v/>
      </c>
      <c r="O20" s="88"/>
    </row>
    <row r="21" spans="2:15" ht="123.95" customHeight="1">
      <c r="B21" s="352"/>
      <c r="C21" s="374"/>
      <c r="D21" s="377"/>
      <c r="E21" s="156" t="s">
        <v>137</v>
      </c>
      <c r="F21" s="133" t="s">
        <v>138</v>
      </c>
      <c r="G21" s="192" t="s">
        <v>81</v>
      </c>
      <c r="H21" s="67"/>
      <c r="I21" s="344"/>
      <c r="J21" s="324"/>
      <c r="K21" s="324"/>
      <c r="L21" s="365"/>
      <c r="M21" s="336"/>
      <c r="N21" s="69" t="str">
        <f t="shared" ref="N21:N27" si="0">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88"/>
    </row>
    <row r="22" spans="2:15" ht="163.5" customHeight="1" thickBot="1">
      <c r="B22" s="352"/>
      <c r="C22" s="375"/>
      <c r="D22" s="378"/>
      <c r="E22" s="158" t="s">
        <v>139</v>
      </c>
      <c r="F22" s="134" t="s">
        <v>140</v>
      </c>
      <c r="G22" s="194" t="s">
        <v>81</v>
      </c>
      <c r="H22" s="71"/>
      <c r="I22" s="345"/>
      <c r="J22" s="325"/>
      <c r="K22" s="325"/>
      <c r="L22" s="366"/>
      <c r="M22" s="337"/>
      <c r="N22" s="73" t="str">
        <f t="shared" si="0"/>
        <v/>
      </c>
      <c r="O22" s="89"/>
    </row>
    <row r="23" spans="2:15" ht="210">
      <c r="B23" s="352"/>
      <c r="C23" s="391">
        <v>2</v>
      </c>
      <c r="D23" s="363" t="s">
        <v>141</v>
      </c>
      <c r="E23" s="196" t="s">
        <v>142</v>
      </c>
      <c r="F23" s="132" t="s">
        <v>92</v>
      </c>
      <c r="G23" s="197" t="s">
        <v>81</v>
      </c>
      <c r="H23" s="63"/>
      <c r="I23" s="392">
        <v>10</v>
      </c>
      <c r="J23" s="367" t="str">
        <f>IF($F$10="No","No aplica",IF($F$10="-","Pendiente",+IF(COUNTIF(H23:H27,"")&gt;0,"Pendiente",IF(H23=1,H23/3+(H24+H25+H26+H27)/8,IF(H23=2,H23/2+(H24+H25+H26+H27)/8,SUM(H23:H27)/10)))))</f>
        <v>Pendiente</v>
      </c>
      <c r="K23" s="367" t="str">
        <f>IF($F$10="No","No aplica",IF($F$10="-","Pendiente",+IF(COUNTIF(H23:H27,"")&gt;0,"Pendiente",IF(J23&gt;=1,1,J23))))</f>
        <v>Pendiente</v>
      </c>
      <c r="L23" s="326" t="str">
        <f>IF($F$10="No","No aplica",IF($F$10="-","Pendiente",+IF(COUNTIF(H23:H27,"")&gt;0,"Pendiente",(K23*I23)/100)))</f>
        <v>Pendiente</v>
      </c>
      <c r="M23" s="363">
        <v>2</v>
      </c>
      <c r="N23" s="65" t="str">
        <f t="shared" si="0"/>
        <v/>
      </c>
      <c r="O23" s="87"/>
    </row>
    <row r="24" spans="2:15" ht="109.5" customHeight="1">
      <c r="B24" s="352"/>
      <c r="C24" s="360"/>
      <c r="D24" s="336"/>
      <c r="E24" s="156" t="s">
        <v>143</v>
      </c>
      <c r="F24" s="133" t="s">
        <v>94</v>
      </c>
      <c r="G24" s="192" t="s">
        <v>81</v>
      </c>
      <c r="H24" s="67"/>
      <c r="I24" s="347"/>
      <c r="J24" s="341"/>
      <c r="K24" s="341"/>
      <c r="L24" s="327"/>
      <c r="M24" s="336"/>
      <c r="N24" s="69" t="str">
        <f t="shared" si="0"/>
        <v/>
      </c>
      <c r="O24" s="88"/>
    </row>
    <row r="25" spans="2:15" ht="126">
      <c r="B25" s="352"/>
      <c r="C25" s="360"/>
      <c r="D25" s="336"/>
      <c r="E25" s="156" t="s">
        <v>144</v>
      </c>
      <c r="F25" s="133" t="s">
        <v>145</v>
      </c>
      <c r="G25" s="192" t="s">
        <v>81</v>
      </c>
      <c r="H25" s="67"/>
      <c r="I25" s="347"/>
      <c r="J25" s="341"/>
      <c r="K25" s="341"/>
      <c r="L25" s="327"/>
      <c r="M25" s="336"/>
      <c r="N25" s="69" t="str">
        <f t="shared" si="0"/>
        <v/>
      </c>
      <c r="O25" s="88"/>
    </row>
    <row r="26" spans="2:15" ht="147">
      <c r="B26" s="352"/>
      <c r="C26" s="360"/>
      <c r="D26" s="336"/>
      <c r="E26" s="156" t="s">
        <v>146</v>
      </c>
      <c r="F26" s="133" t="s">
        <v>147</v>
      </c>
      <c r="G26" s="192" t="s">
        <v>81</v>
      </c>
      <c r="H26" s="67"/>
      <c r="I26" s="347"/>
      <c r="J26" s="341"/>
      <c r="K26" s="341"/>
      <c r="L26" s="327"/>
      <c r="M26" s="336"/>
      <c r="N26" s="69" t="str">
        <f t="shared" si="0"/>
        <v/>
      </c>
      <c r="O26" s="88"/>
    </row>
    <row r="27" spans="2:15" ht="117" customHeight="1" thickBot="1">
      <c r="B27" s="352"/>
      <c r="C27" s="360"/>
      <c r="D27" s="336"/>
      <c r="E27" s="200" t="s">
        <v>148</v>
      </c>
      <c r="F27" s="68" t="s">
        <v>149</v>
      </c>
      <c r="G27" s="201" t="s">
        <v>81</v>
      </c>
      <c r="H27" s="91"/>
      <c r="I27" s="347"/>
      <c r="J27" s="341"/>
      <c r="K27" s="341"/>
      <c r="L27" s="327"/>
      <c r="M27" s="336"/>
      <c r="N27" s="75" t="str">
        <f t="shared" si="0"/>
        <v/>
      </c>
      <c r="O27" s="90"/>
    </row>
    <row r="28" spans="2:15" ht="189">
      <c r="B28" s="352"/>
      <c r="C28" s="358">
        <v>3</v>
      </c>
      <c r="D28" s="338" t="s">
        <v>150</v>
      </c>
      <c r="E28" s="202" t="s">
        <v>151</v>
      </c>
      <c r="F28" s="203" t="s">
        <v>97</v>
      </c>
      <c r="G28" s="197" t="s">
        <v>81</v>
      </c>
      <c r="H28" s="63"/>
      <c r="I28" s="343">
        <v>15</v>
      </c>
      <c r="J28" s="323" t="str">
        <f>IF($F$10="No","No aplica",IF($F$10="-","Pendiente",+IF(COUNTIF(H28:H37,"")&gt;0,"Pendiente",SUM(H28:H37)/20)))</f>
        <v>Pendiente</v>
      </c>
      <c r="K28" s="323" t="str">
        <f>IF($F$10="No","No aplica",IF($F$10="-","Pendiente",+IF(COUNTIF(H28:H37,"")&gt;0,"Pendiente",IF(J28&gt;=1,1,J28))))</f>
        <v>Pendiente</v>
      </c>
      <c r="L28" s="332" t="str">
        <f>IF($F$10="No","No aplica",IF($F$10="-","Pendiente",+IF(COUNTIF(H28:H37,"")&gt;0,"Pendiente",(K28*I28)/100)))</f>
        <v>Pendiente</v>
      </c>
      <c r="M28" s="338">
        <v>1</v>
      </c>
      <c r="N28" s="65" t="str">
        <f>IF(COUNTIF(H28,"-")&gt;0,"",IF(H28&gt;=1,"Debe realizarse una revisión de la solicitud de reembolso/presentación de operaciones y proyectos/declaración de operaciones y proyectos para retirar las operaciones/proyectos/gastos vinculados con la materialización de esta bandera.",""))</f>
        <v/>
      </c>
      <c r="O28" s="87"/>
    </row>
    <row r="29" spans="2:15" ht="189">
      <c r="B29" s="352"/>
      <c r="C29" s="355"/>
      <c r="D29" s="339"/>
      <c r="E29" s="156" t="s">
        <v>152</v>
      </c>
      <c r="F29" s="204" t="s">
        <v>153</v>
      </c>
      <c r="G29" s="192" t="s">
        <v>81</v>
      </c>
      <c r="H29" s="67"/>
      <c r="I29" s="344"/>
      <c r="J29" s="324"/>
      <c r="K29" s="324"/>
      <c r="L29" s="333"/>
      <c r="M29" s="339"/>
      <c r="N29" s="69" t="str">
        <f>IF(COUNTIF(H29,"-")&gt;0,"",IF(H29&gt;=1,"Debe realizarse una revisión de la solicitud de reembolso/presentación de operaciones y proyectos/declaración de operaciones y proyectos para retirar las operaciones/proyectos/gastos vinculados con la materialización de esta bandera.",""))</f>
        <v/>
      </c>
      <c r="O29" s="88"/>
    </row>
    <row r="30" spans="2:15" ht="131.44999999999999" customHeight="1">
      <c r="B30" s="352"/>
      <c r="C30" s="355"/>
      <c r="D30" s="339"/>
      <c r="E30" s="156" t="s">
        <v>154</v>
      </c>
      <c r="F30" s="204" t="s">
        <v>155</v>
      </c>
      <c r="G30" s="192" t="s">
        <v>81</v>
      </c>
      <c r="H30" s="67"/>
      <c r="I30" s="344"/>
      <c r="J30" s="324"/>
      <c r="K30" s="324"/>
      <c r="L30" s="333"/>
      <c r="M30" s="339"/>
      <c r="N30" s="69" t="str">
        <f>IF(COUNTIF(H30,"-")&gt;0,"",IF(H30&gt;=1,"Debe realizarse una revisión de la solicitud de reembolso/presentación de operaciones y proyectos/declaración de operaciones y proyectos para retirar las operaciones/proyectos/gastos vinculados con la materialización de esta bandera.",""))</f>
        <v/>
      </c>
      <c r="O30" s="88"/>
    </row>
    <row r="31" spans="2:15" ht="126">
      <c r="B31" s="352"/>
      <c r="C31" s="355"/>
      <c r="D31" s="339"/>
      <c r="E31" s="156" t="s">
        <v>156</v>
      </c>
      <c r="F31" s="204" t="s">
        <v>157</v>
      </c>
      <c r="G31" s="192" t="s">
        <v>81</v>
      </c>
      <c r="H31" s="67"/>
      <c r="I31" s="344"/>
      <c r="J31" s="324"/>
      <c r="K31" s="324"/>
      <c r="L31" s="333"/>
      <c r="M31" s="339"/>
      <c r="N31" s="69" t="str">
        <f>IF(COUNTIF(H31,"-")&gt;0,"",IF(H31&gt;=1,"La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1" s="88"/>
    </row>
    <row r="32" spans="2:15" ht="210">
      <c r="B32" s="352"/>
      <c r="C32" s="355"/>
      <c r="D32" s="339"/>
      <c r="E32" s="156" t="s">
        <v>158</v>
      </c>
      <c r="F32" s="204" t="s">
        <v>159</v>
      </c>
      <c r="G32" s="192" t="s">
        <v>81</v>
      </c>
      <c r="H32" s="67"/>
      <c r="I32" s="344"/>
      <c r="J32" s="324"/>
      <c r="K32" s="324"/>
      <c r="L32" s="333"/>
      <c r="M32" s="339"/>
      <c r="N32" s="69" t="str">
        <f>IF(COUNTIF(H32,"-")&gt;0,"",IF(H32&gt;=1,"Debe realizarse una revisión de la solicitud de reembolso/presentación de operaciones y proyectos/declaración de operaciones y proyectos para retirar las operaciones/proyectos/gastos vinculados con la materialización de esta bandera.",""))</f>
        <v/>
      </c>
      <c r="O32" s="88"/>
    </row>
    <row r="33" spans="2:15" ht="169.5" customHeight="1">
      <c r="B33" s="352"/>
      <c r="C33" s="355"/>
      <c r="D33" s="339"/>
      <c r="E33" s="156" t="s">
        <v>160</v>
      </c>
      <c r="F33" s="204" t="s">
        <v>161</v>
      </c>
      <c r="G33" s="192" t="s">
        <v>81</v>
      </c>
      <c r="H33" s="67"/>
      <c r="I33" s="344"/>
      <c r="J33" s="324"/>
      <c r="K33" s="324"/>
      <c r="L33" s="333"/>
      <c r="M33" s="339"/>
      <c r="N33" s="69" t="str">
        <f>IF(COUNTIF(H33,"-")&gt;0,"",IF(H33&gt;=1,"Debe realizarse una revisión de la solicitud de reembolso/presentación de operaciones y proyectos/declaración de operaciones y proyectos para retirar las operaciones/proyectos/gastos vinculados con la materialización de esta bandera.",""))</f>
        <v/>
      </c>
      <c r="O33" s="88"/>
    </row>
    <row r="34" spans="2:15" ht="182.25" customHeight="1">
      <c r="B34" s="352"/>
      <c r="C34" s="355"/>
      <c r="D34" s="339"/>
      <c r="E34" s="156" t="s">
        <v>162</v>
      </c>
      <c r="F34" s="204" t="s">
        <v>163</v>
      </c>
      <c r="G34" s="192" t="s">
        <v>81</v>
      </c>
      <c r="H34" s="67"/>
      <c r="I34" s="344"/>
      <c r="J34" s="324"/>
      <c r="K34" s="324"/>
      <c r="L34" s="333"/>
      <c r="M34" s="339"/>
      <c r="N34" s="69" t="str">
        <f>IF(COUNTIF(H34,"-")&gt;0,"",IF(H34&gt;=1,"La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4" s="88"/>
    </row>
    <row r="35" spans="2:15" ht="186" customHeight="1">
      <c r="B35" s="352"/>
      <c r="C35" s="355"/>
      <c r="D35" s="339"/>
      <c r="E35" s="156" t="s">
        <v>164</v>
      </c>
      <c r="F35" s="204" t="s">
        <v>165</v>
      </c>
      <c r="G35" s="192" t="s">
        <v>81</v>
      </c>
      <c r="H35" s="67"/>
      <c r="I35" s="344"/>
      <c r="J35" s="324"/>
      <c r="K35" s="324"/>
      <c r="L35" s="333"/>
      <c r="M35" s="339"/>
      <c r="N35" s="69" t="str">
        <f>IF(COUNTIF(H35,"-")&gt;0,"",IF(H35&gt;=1,"La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5" s="88"/>
    </row>
    <row r="36" spans="2:15" ht="126">
      <c r="B36" s="352"/>
      <c r="C36" s="355"/>
      <c r="D36" s="339"/>
      <c r="E36" s="156" t="s">
        <v>166</v>
      </c>
      <c r="F36" s="204" t="s">
        <v>167</v>
      </c>
      <c r="G36" s="192" t="s">
        <v>81</v>
      </c>
      <c r="H36" s="67"/>
      <c r="I36" s="344"/>
      <c r="J36" s="324"/>
      <c r="K36" s="324"/>
      <c r="L36" s="333"/>
      <c r="M36" s="339"/>
      <c r="N36" s="69" t="str">
        <f>IF(COUNTIF(H36,"-")&gt;0,"",IF(H36&gt;=1,"Debe realizarse una revisión de la solicitud de reembolso/presentación de operaciones y proyectos/declaración de operaciones y proyectos para retirar las operaciones/proyectos/gastos vinculados con la materialización de esta bandera.",""))</f>
        <v/>
      </c>
      <c r="O36" s="88"/>
    </row>
    <row r="37" spans="2:15" ht="147.75" thickBot="1">
      <c r="B37" s="352"/>
      <c r="C37" s="356"/>
      <c r="D37" s="340"/>
      <c r="E37" s="158" t="s">
        <v>168</v>
      </c>
      <c r="F37" s="205" t="s">
        <v>169</v>
      </c>
      <c r="G37" s="194" t="s">
        <v>81</v>
      </c>
      <c r="H37" s="71"/>
      <c r="I37" s="345"/>
      <c r="J37" s="325"/>
      <c r="K37" s="325"/>
      <c r="L37" s="334"/>
      <c r="M37" s="340"/>
      <c r="N37" s="73" t="str">
        <f>IF(COUNTIF(H37,"-")&gt;0,"",IF(H37&gt;=1,"Debe realizarse una revisión de la solicitud de reembolso/presentación de operaciones y proyectos/declaración de operaciones y proyectos para retirar las operaciones/proyectos/gastos vinculados con la materialización de esta bandera.",""))</f>
        <v/>
      </c>
      <c r="O37" s="89"/>
    </row>
    <row r="38" spans="2:15" ht="189">
      <c r="B38" s="352"/>
      <c r="C38" s="358">
        <v>4</v>
      </c>
      <c r="D38" s="386" t="s">
        <v>170</v>
      </c>
      <c r="E38" s="202" t="s">
        <v>171</v>
      </c>
      <c r="F38" s="132" t="s">
        <v>100</v>
      </c>
      <c r="G38" s="197" t="s">
        <v>81</v>
      </c>
      <c r="H38" s="63"/>
      <c r="I38" s="343">
        <v>10</v>
      </c>
      <c r="J38" s="323" t="str">
        <f>IF($F$10="No","No aplica",IF($F$10="-","Pendiente",+IF(COUNTIF(H38:H43,"")&gt;0,"Pendiente",IF(H39=2,H39/2+(H38+H40+H41+H42+H43)/10,SUM(H38+H40+H41+H42+H43)/10))))</f>
        <v>Pendiente</v>
      </c>
      <c r="K38" s="323" t="str">
        <f>IF($F$10="No","No aplica",IF($F$10="-","Pendiente",+IF(COUNTIF(H38:H43,"")&gt;0,"Pendiente",IF(J38&gt;=1,1,J38))))</f>
        <v>Pendiente</v>
      </c>
      <c r="L38" s="332" t="str">
        <f>IF($F$10="No","No aplica",IF($F$10="-","Pendiente",+IF(COUNTIF(H38:H43,"")&gt;0,"Pendiente",IF(H39=2,H39/2,((H38+H40+H41+H42+H43)/10)*I38/100))))</f>
        <v>Pendiente</v>
      </c>
      <c r="M38" s="338">
        <v>2</v>
      </c>
      <c r="N38" s="65" t="str">
        <f>IF(COUNTIF(H38,"-")&gt;0,"",IF(H38&gt;=1,"La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8" s="87"/>
    </row>
    <row r="39" spans="2:15" ht="168">
      <c r="B39" s="352"/>
      <c r="C39" s="355"/>
      <c r="D39" s="387"/>
      <c r="E39" s="170" t="s">
        <v>172</v>
      </c>
      <c r="F39" s="133" t="s">
        <v>173</v>
      </c>
      <c r="G39" s="206" t="s">
        <v>101</v>
      </c>
      <c r="H39" s="67"/>
      <c r="I39" s="344"/>
      <c r="J39" s="324"/>
      <c r="K39" s="324"/>
      <c r="L39" s="333"/>
      <c r="M39" s="339"/>
      <c r="N39" s="69" t="str">
        <f>IF(COUNTIF(H39,"-")&gt;0,"",IF(H39&gt;=1,"Debe realizarse una revisión de la solicitud de reembolso/presentación de operaciones y proyectos/declaración de operaciones y proyectos para retirar las operaciones/proyectos/gastos vinculados con la materialización de esta bandera.",""))</f>
        <v/>
      </c>
      <c r="O39" s="88"/>
    </row>
    <row r="40" spans="2:15" ht="168">
      <c r="B40" s="352"/>
      <c r="C40" s="355"/>
      <c r="D40" s="387"/>
      <c r="E40" s="156" t="s">
        <v>174</v>
      </c>
      <c r="F40" s="133" t="s">
        <v>175</v>
      </c>
      <c r="G40" s="192" t="s">
        <v>81</v>
      </c>
      <c r="H40" s="67"/>
      <c r="I40" s="344"/>
      <c r="J40" s="324"/>
      <c r="K40" s="324"/>
      <c r="L40" s="333"/>
      <c r="M40" s="339"/>
      <c r="N40" s="69" t="str">
        <f>IF(COUNTIF(H40,"-")&gt;0,"",IF(H40&gt;=1,"Debe realizarse una revisión de la solicitud de reembolso/presentación de operaciones y proyectos/declaración de operaciones y proyectos para retirar las operaciones/proyectos/gastos vinculados con la materialización de esta bandera.",""))</f>
        <v/>
      </c>
      <c r="O40" s="88"/>
    </row>
    <row r="41" spans="2:15" ht="126">
      <c r="B41" s="352"/>
      <c r="C41" s="355"/>
      <c r="D41" s="387"/>
      <c r="E41" s="156" t="s">
        <v>176</v>
      </c>
      <c r="F41" s="133" t="s">
        <v>177</v>
      </c>
      <c r="G41" s="192" t="s">
        <v>81</v>
      </c>
      <c r="H41" s="67"/>
      <c r="I41" s="344"/>
      <c r="J41" s="324"/>
      <c r="K41" s="324"/>
      <c r="L41" s="333"/>
      <c r="M41" s="339"/>
      <c r="N41" s="69" t="str">
        <f>IF(COUNTIF(H41,"-")&gt;0,"",IF(H41&gt;=1,"La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1" s="88"/>
    </row>
    <row r="42" spans="2:15" ht="126">
      <c r="B42" s="352"/>
      <c r="C42" s="355"/>
      <c r="D42" s="387"/>
      <c r="E42" s="156" t="s">
        <v>178</v>
      </c>
      <c r="F42" s="133" t="s">
        <v>179</v>
      </c>
      <c r="G42" s="192" t="s">
        <v>81</v>
      </c>
      <c r="H42" s="67"/>
      <c r="I42" s="344"/>
      <c r="J42" s="324"/>
      <c r="K42" s="324"/>
      <c r="L42" s="333"/>
      <c r="M42" s="339"/>
      <c r="N42" s="69" t="str">
        <f>IF(COUNTIF(H42,"-")&gt;0,"",IF(H42&gt;=1,"La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2" s="88"/>
    </row>
    <row r="43" spans="2:15" ht="105.75" thickBot="1">
      <c r="B43" s="352"/>
      <c r="C43" s="356"/>
      <c r="D43" s="388"/>
      <c r="E43" s="158" t="s">
        <v>180</v>
      </c>
      <c r="F43" s="134" t="s">
        <v>181</v>
      </c>
      <c r="G43" s="194" t="s">
        <v>81</v>
      </c>
      <c r="H43" s="71"/>
      <c r="I43" s="345"/>
      <c r="J43" s="325"/>
      <c r="K43" s="325"/>
      <c r="L43" s="334"/>
      <c r="M43" s="340"/>
      <c r="N43" s="73" t="str">
        <f>IF(COUNTIF(H43,"-")&gt;0,"",IF(H43&gt;=1,"La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3" s="89"/>
    </row>
    <row r="44" spans="2:15" ht="231">
      <c r="B44" s="352"/>
      <c r="C44" s="383">
        <v>5</v>
      </c>
      <c r="D44" s="386" t="s">
        <v>182</v>
      </c>
      <c r="E44" s="190" t="s">
        <v>183</v>
      </c>
      <c r="F44" s="132" t="s">
        <v>104</v>
      </c>
      <c r="G44" s="191" t="s">
        <v>101</v>
      </c>
      <c r="H44" s="63"/>
      <c r="I44" s="343">
        <v>5</v>
      </c>
      <c r="J44" s="323" t="str">
        <f>IF($F$10="No","No aplica",IF($F$10="-","Pendiente",+IF(COUNTIF(H44:H47,"")&gt;0,"Pendiente",IF(AND(H44=2,H45=2,H47=2),3+(H46)/2,IF(AND(H44=2,H45=2),2+(H46)/2,IF(AND(H45=2,H47=2),2+(H46)/2,IF(AND(H44=2,H47=2),2+(H46)/2,IF(H44=2,H44/2+(H46)/2,IF(H45=2,H45/2+(H46)/2,IF(H47=2,H47/2+(H46)/2,(SUM(H46)/2)))))))))))</f>
        <v>Pendiente</v>
      </c>
      <c r="K44" s="323" t="str">
        <f>IF($F$10="No","No aplica",IF($F$10="-","Pendiente",+IF(COUNTIF(H44:H47,"")&gt;0,"Pendiente",IF(J44&gt;=1,1,J44))))</f>
        <v>Pendiente</v>
      </c>
      <c r="L44" s="332" t="str">
        <f>IF($F$10="No","No aplica",IF($F$10="-","Pendiente",+IF(COUNTIF(H44:H47,"")&gt;0,"Pendiente",IF(OR(H44=2,H45=2,H47=2),1,(H46/2)*I44/100))))</f>
        <v>Pendiente</v>
      </c>
      <c r="M44" s="338">
        <v>2</v>
      </c>
      <c r="N44" s="65" t="str">
        <f>IF(COUNTIF(H44,"-")&gt;0,"",IF(H44&gt;=1,"Debe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44" s="87"/>
    </row>
    <row r="45" spans="2:15" ht="190.5" customHeight="1">
      <c r="B45" s="352"/>
      <c r="C45" s="384"/>
      <c r="D45" s="387"/>
      <c r="E45" s="170" t="s">
        <v>184</v>
      </c>
      <c r="F45" s="133" t="s">
        <v>185</v>
      </c>
      <c r="G45" s="206" t="s">
        <v>101</v>
      </c>
      <c r="H45" s="67"/>
      <c r="I45" s="344"/>
      <c r="J45" s="324"/>
      <c r="K45" s="324"/>
      <c r="L45" s="333"/>
      <c r="M45" s="339"/>
      <c r="N45" s="69" t="str">
        <f>IF(COUNTIF(H45,"-")&gt;0,"",IF(H45&gt;=1,"Debe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45" s="88"/>
    </row>
    <row r="46" spans="2:15" ht="105">
      <c r="B46" s="352"/>
      <c r="C46" s="384"/>
      <c r="D46" s="387"/>
      <c r="E46" s="156" t="s">
        <v>186</v>
      </c>
      <c r="F46" s="133" t="s">
        <v>187</v>
      </c>
      <c r="G46" s="192" t="s">
        <v>81</v>
      </c>
      <c r="H46" s="67"/>
      <c r="I46" s="344"/>
      <c r="J46" s="324"/>
      <c r="K46" s="324"/>
      <c r="L46" s="333"/>
      <c r="M46" s="339"/>
      <c r="N46" s="69" t="str">
        <f>IF(COUNTIF(H46,"-")&gt;0,"",IF(H46&gt;=1,"Debe realizarse una revisión de la solicitud de reembolso/presentación de operaciones y proyectos/declaración de operaciones y proyectos para retirar las operaciones/proyectos/gastos vinculados con la materialización de esta bandera.",""))</f>
        <v/>
      </c>
      <c r="O46" s="88"/>
    </row>
    <row r="47" spans="2:15" ht="178.5" customHeight="1" thickBot="1">
      <c r="B47" s="352"/>
      <c r="C47" s="385"/>
      <c r="D47" s="388"/>
      <c r="E47" s="207" t="s">
        <v>188</v>
      </c>
      <c r="F47" s="134" t="s">
        <v>189</v>
      </c>
      <c r="G47" s="208" t="s">
        <v>101</v>
      </c>
      <c r="H47" s="71"/>
      <c r="I47" s="345"/>
      <c r="J47" s="325"/>
      <c r="K47" s="325"/>
      <c r="L47" s="334"/>
      <c r="M47" s="340"/>
      <c r="N47" s="73" t="str">
        <f>IF(COUNTIF(H47,"-")&gt;0,"",IF(H47&gt;=1,"Debe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7" s="89"/>
    </row>
    <row r="48" spans="2:15" ht="189">
      <c r="B48" s="352"/>
      <c r="C48" s="358">
        <v>6</v>
      </c>
      <c r="D48" s="386" t="s">
        <v>190</v>
      </c>
      <c r="E48" s="167" t="s">
        <v>191</v>
      </c>
      <c r="F48" s="132" t="s">
        <v>107</v>
      </c>
      <c r="G48" s="197" t="s">
        <v>81</v>
      </c>
      <c r="H48" s="63"/>
      <c r="I48" s="343">
        <v>10</v>
      </c>
      <c r="J48" s="323" t="str">
        <f>IF($F$10="No","No aplica",IF($F$10="-","Pendiente",IF(COUNTIF(H48:H51,"")&gt;0,"Pendiente",SUM(H48:H51)/8)))</f>
        <v>Pendiente</v>
      </c>
      <c r="K48" s="323" t="str">
        <f>IF($F$10="No","No aplica",IF($F$10="-","Pendiente",+IF(COUNTIF(H48:H51,"")&gt;0,"Pendiente",IF(J48&gt;=1,1,J48))))</f>
        <v>Pendiente</v>
      </c>
      <c r="L48" s="332" t="str">
        <f>IF($F$10="No","No aplica",IF($F$10="-","Pendiente",+IF(COUNTIF(H48:H51,"")&gt;0,"Pendiente",(K48*I48)/100)))</f>
        <v>Pendiente</v>
      </c>
      <c r="M48" s="338">
        <v>1</v>
      </c>
      <c r="N48" s="65" t="str">
        <f>IF(COUNTIF(H48,"-")&gt;0,"",IF(H48&gt;=1,"La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8" s="87"/>
    </row>
    <row r="49" spans="2:16" ht="210">
      <c r="B49" s="352"/>
      <c r="C49" s="355"/>
      <c r="D49" s="387"/>
      <c r="E49" s="169" t="s">
        <v>192</v>
      </c>
      <c r="F49" s="133" t="s">
        <v>109</v>
      </c>
      <c r="G49" s="192" t="s">
        <v>81</v>
      </c>
      <c r="H49" s="67"/>
      <c r="I49" s="344"/>
      <c r="J49" s="324"/>
      <c r="K49" s="324"/>
      <c r="L49" s="333"/>
      <c r="M49" s="339"/>
      <c r="N49" s="69" t="str">
        <f>IF(COUNTIF(H49,"-")&gt;0,"",IF(H49&gt;=1,"La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9" s="88"/>
    </row>
    <row r="50" spans="2:16" ht="168">
      <c r="B50" s="352"/>
      <c r="C50" s="355"/>
      <c r="D50" s="387"/>
      <c r="E50" s="156" t="s">
        <v>193</v>
      </c>
      <c r="F50" s="133" t="s">
        <v>111</v>
      </c>
      <c r="G50" s="192" t="s">
        <v>81</v>
      </c>
      <c r="H50" s="67"/>
      <c r="I50" s="344"/>
      <c r="J50" s="324"/>
      <c r="K50" s="324"/>
      <c r="L50" s="333"/>
      <c r="M50" s="339"/>
      <c r="N50" s="69" t="str">
        <f>IF(COUNTIF(H50,"-")&gt;0,"",IF(H50&gt;=1,"La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50" s="88"/>
    </row>
    <row r="51" spans="2:16" ht="168.75" thickBot="1">
      <c r="B51" s="352"/>
      <c r="C51" s="389"/>
      <c r="D51" s="390"/>
      <c r="E51" s="210" t="s">
        <v>194</v>
      </c>
      <c r="F51" s="136" t="s">
        <v>113</v>
      </c>
      <c r="G51" s="201" t="s">
        <v>81</v>
      </c>
      <c r="H51" s="91"/>
      <c r="I51" s="369"/>
      <c r="J51" s="370"/>
      <c r="K51" s="370"/>
      <c r="L51" s="368"/>
      <c r="M51" s="362"/>
      <c r="N51" s="75" t="str">
        <f>IF(COUNTIF(H51,"-")&gt;0,"",IF(H51&gt;=1,"La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51" s="92"/>
    </row>
    <row r="52" spans="2:16" ht="161.44999999999999" customHeight="1" thickBot="1">
      <c r="B52" s="352"/>
      <c r="C52" s="161">
        <v>7</v>
      </c>
      <c r="D52" s="94" t="s">
        <v>195</v>
      </c>
      <c r="E52" s="173" t="s">
        <v>196</v>
      </c>
      <c r="F52" s="94" t="s">
        <v>118</v>
      </c>
      <c r="G52" s="211" t="s">
        <v>81</v>
      </c>
      <c r="H52" s="77"/>
      <c r="I52" s="147">
        <v>10</v>
      </c>
      <c r="J52" s="148" t="str">
        <f>IF($F$10="No","No aplica",IF($F$10="-","Pendiente",+IF(COUNTIF(H52,"")&gt;0,"Pendiente",SUM(H52)/2)))</f>
        <v>Pendiente</v>
      </c>
      <c r="K52" s="148" t="str">
        <f>IF($F$10="No","No aplica",IF($F$10="-","Pendiente",+IF(COUNTIF(H52,"")&gt;0,"Pendiente",IF(J52&gt;=1,1,J52))))</f>
        <v>Pendiente</v>
      </c>
      <c r="L52" s="112" t="str">
        <f>IF($F$10="No","No aplica",IF($F$10="-","Pendiente",+IF(COUNTIF(H52,"")&gt;0,"Pendiente",(K52*I52)/100)))</f>
        <v>Pendiente</v>
      </c>
      <c r="M52" s="94">
        <v>1</v>
      </c>
      <c r="N52" s="78" t="str">
        <f>IF(COUNTIF(H52,"-")&gt;0,"",IF(H52&gt;=1,"Debe realizarse una revisión de la solicitud de reembolso/presentación de operaciones y proyectos/declaración de operaciones y proyectos para retirar las operaciones/proyectos/gastos vinculados con la materialización de esta bandera.",""))</f>
        <v/>
      </c>
      <c r="O52" s="141"/>
    </row>
    <row r="53" spans="2:16" ht="181.5" customHeight="1">
      <c r="B53" s="352"/>
      <c r="C53" s="379">
        <v>8</v>
      </c>
      <c r="D53" s="336" t="s">
        <v>119</v>
      </c>
      <c r="E53" s="212" t="s">
        <v>197</v>
      </c>
      <c r="F53" s="135" t="s">
        <v>121</v>
      </c>
      <c r="G53" s="213" t="s">
        <v>81</v>
      </c>
      <c r="H53" s="81"/>
      <c r="I53" s="347">
        <v>20</v>
      </c>
      <c r="J53" s="335" t="str">
        <f>IF($F$10="No","No aplica",IF($F$10="-","Pendiente",+IF(COUNTIF(H53:H55,"")&gt;0,"Pendiente",SUM(H53:H55)/6)))</f>
        <v>Pendiente</v>
      </c>
      <c r="K53" s="341" t="str">
        <f>IF($F$10="No","No aplica",IF($F$10="-","Pendiente",+IF(COUNTIF(H53:H55,"")&gt;0,"Pendiente",IF(J53&gt;=1,1,J53))))</f>
        <v>Pendiente</v>
      </c>
      <c r="L53" s="393" t="str">
        <f>IF($F$10="No","No aplica",IF($F$10="-","Pendiente",IF(COUNTIF(H53:H55,"")&gt;0,"Pendiente",(K53*I53)/100)))</f>
        <v>Pendiente</v>
      </c>
      <c r="M53" s="336">
        <v>1</v>
      </c>
      <c r="N53" s="98" t="str">
        <f>IF(COUNTIF(H53,"-")&gt;0,"",IF(H53&gt;=1,"Debe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53" s="93"/>
    </row>
    <row r="54" spans="2:16" ht="144" customHeight="1">
      <c r="B54" s="352"/>
      <c r="C54" s="379"/>
      <c r="D54" s="336"/>
      <c r="E54" s="214" t="s">
        <v>198</v>
      </c>
      <c r="F54" s="135" t="s">
        <v>123</v>
      </c>
      <c r="G54" s="213" t="s">
        <v>81</v>
      </c>
      <c r="H54" s="67"/>
      <c r="I54" s="347"/>
      <c r="J54" s="324"/>
      <c r="K54" s="341"/>
      <c r="L54" s="394"/>
      <c r="M54" s="336"/>
      <c r="N54" s="69" t="str">
        <f>IF(COUNTIF(H54,"-")&gt;0,"",IF(H54&gt;=1,"Debe realizarse una revisión de la solicitud de reembolso/presentación de operaciones y proyectos/declaración de operaciones y proyectos para retirar las operaciones/proyectos/gastos vinculados con la materialización de esta bandera.",""))</f>
        <v/>
      </c>
      <c r="O54" s="93"/>
    </row>
    <row r="55" spans="2:16" ht="181.5" customHeight="1" thickBot="1">
      <c r="B55" s="353"/>
      <c r="C55" s="380"/>
      <c r="D55" s="337"/>
      <c r="E55" s="215" t="s">
        <v>199</v>
      </c>
      <c r="F55" s="134" t="s">
        <v>125</v>
      </c>
      <c r="G55" s="194" t="s">
        <v>81</v>
      </c>
      <c r="H55" s="71"/>
      <c r="I55" s="348"/>
      <c r="J55" s="325"/>
      <c r="K55" s="342"/>
      <c r="L55" s="395"/>
      <c r="M55" s="337"/>
      <c r="N55" s="85" t="str">
        <f>IF(COUNTIF(H55,"-")&gt;0,"",IF(H55&gt;=1,"Debe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55" s="89"/>
    </row>
    <row r="56" spans="2:16" ht="44.1" customHeight="1" thickBot="1">
      <c r="E56" s="396" t="s">
        <v>200</v>
      </c>
      <c r="F56" s="397"/>
      <c r="G56" s="397"/>
      <c r="H56" s="397"/>
      <c r="I56" s="397"/>
      <c r="J56" s="397"/>
      <c r="K56" s="398"/>
      <c r="L56" s="113" t="str">
        <f>IF($F$10="No","No aplica",IF($F$10="-","Pendiente",IF(COUNTIF(H15:H55,"")&gt;0,"Pendiente",IF(H15=2,IF(L15+SUM(L16:L55)&gt;=1,1,L15+SUM(L16:L55)),IF(H18&gt;=1,IF(L18+SUM(L15:L17)+SUM(L19:L55)&gt;=1,1,L18+SUM(L15:L17)+SUM(L19:L55)),IF(H23&gt;=1,IF(L23+SUM(L15:L22)+SUM(L24:L55)&gt;=1,1,L23+SUM(L15:L22)+SUM(L24:L55)),IF(H39=2,IF(L39+SUM(L15:L38)+SUM(L40:L55)&gt;=1,1,L39+SUM(L15:L38)+SUM(L40:L55)),IF(H44=2,IF(L44+SUM(L15:L43)+SUM(L45:L55)&gt;=1,1,L44+SUM(L15:L43)+SUM(L45:L55)),IF(H45=2,IF(L45+SUM(L15:L44)+SUM(L46:L55)&gt;=1,1,L45+SUM(L15:L44)+SUM(L46:L55)),IF(H47=2,IF(L47+SUM(L15:L46)+SUM(L48:L55)&gt;=1,1,L47+SUM(L15:L46)+SUM(L48:L55)),SUM(L15:L55)))))))))))</f>
        <v>Pendiente</v>
      </c>
      <c r="M56" s="150"/>
      <c r="N56" s="216" t="str">
        <f t="shared" ref="N56" si="1">IF(COUNTIF(H56,"-")&gt;0,"",IF(H56&gt;=1,"La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56" s="150"/>
      <c r="P56" s="151"/>
    </row>
    <row r="57" spans="2:16">
      <c r="J57" s="180"/>
      <c r="K57" s="180"/>
      <c r="L57" s="321" t="str">
        <f>IF(E5="Beneficiario","",IF(AND(L56&gt;=25%,L56&lt;49.999%),"Deben intensificarse sus verificaciones de gestión/control de calidad en relación con las banderas rojas materializadas",""))</f>
        <v/>
      </c>
      <c r="M57" s="321"/>
      <c r="N57" s="321"/>
      <c r="O57" s="321"/>
      <c r="P57" s="321"/>
    </row>
    <row r="58" spans="2:16">
      <c r="L58" s="322" t="str">
        <f>IF(OR(L56="Pendiente",L56="no aplica"),"",IF(OR(H15=2,H39=2,H44=2,H45=2,H47=2),"No se puede continuar con la solicitud de reembolso o con la presentación de operaciones y proyectos hasta que el nivel de riesgo no esté por debajo de 50%",IF(COUNTIF(H15:H55,"-")&gt;0,"",IF(OR(L56&gt;=0.5),"No se puede seguir con la presentación de operaciones y proyectos hasta que su nivel de riesgo no esté por debajo del crítico",""))))</f>
        <v/>
      </c>
      <c r="M58" s="322"/>
      <c r="N58" s="322"/>
      <c r="O58" s="322"/>
      <c r="P58" s="322"/>
    </row>
    <row r="63" spans="2:16">
      <c r="D63" s="152"/>
    </row>
    <row r="64" spans="2:16">
      <c r="D64" s="152"/>
    </row>
    <row r="65" spans="8:12" s="152" customFormat="1">
      <c r="I65" s="180"/>
      <c r="L65" s="181"/>
    </row>
    <row r="66" spans="8:12" s="152" customFormat="1">
      <c r="I66" s="180"/>
      <c r="L66" s="181"/>
    </row>
    <row r="67" spans="8:12" s="152" customFormat="1">
      <c r="I67" s="180"/>
      <c r="L67" s="181"/>
    </row>
    <row r="68" spans="8:12" s="152" customFormat="1">
      <c r="I68" s="180"/>
      <c r="L68" s="181"/>
    </row>
    <row r="69" spans="8:12" s="152" customFormat="1">
      <c r="I69" s="180"/>
      <c r="L69" s="181"/>
    </row>
    <row r="70" spans="8:12" s="152" customFormat="1">
      <c r="I70" s="180"/>
      <c r="L70" s="181"/>
    </row>
    <row r="71" spans="8:12" s="152" customFormat="1">
      <c r="I71" s="180"/>
      <c r="L71" s="181"/>
    </row>
    <row r="72" spans="8:12" s="152" customFormat="1">
      <c r="I72" s="180"/>
      <c r="L72" s="181"/>
    </row>
    <row r="73" spans="8:12" s="152" customFormat="1">
      <c r="I73" s="180"/>
      <c r="L73" s="181"/>
    </row>
    <row r="74" spans="8:12" s="152" customFormat="1">
      <c r="I74" s="180"/>
      <c r="L74" s="181"/>
    </row>
    <row r="75" spans="8:12" s="152" customFormat="1">
      <c r="H75" s="217"/>
      <c r="I75" s="180"/>
      <c r="L75" s="181"/>
    </row>
    <row r="76" spans="8:12" s="152" customFormat="1">
      <c r="I76" s="180"/>
      <c r="L76" s="181"/>
    </row>
    <row r="77" spans="8:12" s="152" customFormat="1">
      <c r="I77" s="180"/>
      <c r="L77" s="181"/>
    </row>
    <row r="78" spans="8:12" s="152" customFormat="1">
      <c r="I78" s="180"/>
      <c r="L78" s="181"/>
    </row>
    <row r="79" spans="8:12" s="152" customFormat="1">
      <c r="I79" s="180"/>
      <c r="L79" s="181"/>
    </row>
    <row r="80" spans="8:12" s="152" customFormat="1">
      <c r="I80" s="180"/>
      <c r="L80" s="181"/>
    </row>
    <row r="81" spans="9:12" s="152" customFormat="1">
      <c r="I81" s="180"/>
      <c r="L81" s="181"/>
    </row>
    <row r="82" spans="9:12" s="152" customFormat="1">
      <c r="I82" s="180"/>
      <c r="L82" s="181"/>
    </row>
  </sheetData>
  <sheetProtection algorithmName="SHA-512" hashValue="uwP16bLeiONdrRar2fruH4YbAI2x9nheW2A70Xj/IbDCTldtiR5byZqGrIiGLEAFW8IY7KMngUQxTZNH71pGzg==" saltValue="MoXzdodL7q6AEfV4KaXBXQ==" spinCount="100000" sheet="1" objects="1" scenarios="1"/>
  <mergeCells count="59">
    <mergeCell ref="L53:L55"/>
    <mergeCell ref="K53:K55"/>
    <mergeCell ref="J53:J55"/>
    <mergeCell ref="E56:K56"/>
    <mergeCell ref="L57:P57"/>
    <mergeCell ref="L58:P58"/>
    <mergeCell ref="E14:F14"/>
    <mergeCell ref="C14:D14"/>
    <mergeCell ref="C44:C47"/>
    <mergeCell ref="D44:D47"/>
    <mergeCell ref="C48:C51"/>
    <mergeCell ref="D48:D51"/>
    <mergeCell ref="C28:C37"/>
    <mergeCell ref="D28:D37"/>
    <mergeCell ref="C38:C43"/>
    <mergeCell ref="D38:D43"/>
    <mergeCell ref="M28:M37"/>
    <mergeCell ref="I15:I22"/>
    <mergeCell ref="C23:C27"/>
    <mergeCell ref="D23:D27"/>
    <mergeCell ref="I23:I27"/>
    <mergeCell ref="D53:D55"/>
    <mergeCell ref="I53:I55"/>
    <mergeCell ref="K28:K37"/>
    <mergeCell ref="K15:K22"/>
    <mergeCell ref="B4:D4"/>
    <mergeCell ref="B5:D5"/>
    <mergeCell ref="B6:D6"/>
    <mergeCell ref="B10:D10"/>
    <mergeCell ref="C15:C22"/>
    <mergeCell ref="D15:D22"/>
    <mergeCell ref="B15:B55"/>
    <mergeCell ref="C53:C55"/>
    <mergeCell ref="K48:K51"/>
    <mergeCell ref="I38:I43"/>
    <mergeCell ref="I28:I37"/>
    <mergeCell ref="J28:J37"/>
    <mergeCell ref="L48:L51"/>
    <mergeCell ref="J44:J47"/>
    <mergeCell ref="K44:K47"/>
    <mergeCell ref="L44:L47"/>
    <mergeCell ref="I48:I51"/>
    <mergeCell ref="I44:I47"/>
    <mergeCell ref="J48:J51"/>
    <mergeCell ref="L15:L22"/>
    <mergeCell ref="J23:J27"/>
    <mergeCell ref="K23:K27"/>
    <mergeCell ref="L23:L27"/>
    <mergeCell ref="J38:J43"/>
    <mergeCell ref="K38:K43"/>
    <mergeCell ref="L38:L43"/>
    <mergeCell ref="L28:L37"/>
    <mergeCell ref="J15:J22"/>
    <mergeCell ref="M48:M51"/>
    <mergeCell ref="M53:M55"/>
    <mergeCell ref="M15:M22"/>
    <mergeCell ref="M38:M43"/>
    <mergeCell ref="M44:M47"/>
    <mergeCell ref="M23:M27"/>
  </mergeCells>
  <conditionalFormatting sqref="F10">
    <cfRule type="cellIs" dxfId="92" priority="3" stopIfTrue="1" operator="equal">
      <formula>"-"</formula>
    </cfRule>
  </conditionalFormatting>
  <conditionalFormatting sqref="J53:J55">
    <cfRule type="expression" dxfId="91" priority="9">
      <formula>+$J53="pendiente"</formula>
    </cfRule>
    <cfRule type="cellIs" dxfId="90" priority="10" stopIfTrue="1" operator="between">
      <formula>0.5</formula>
      <formula>4</formula>
    </cfRule>
    <cfRule type="cellIs" dxfId="89" priority="11" stopIfTrue="1" operator="between">
      <formula>0.25</formula>
      <formula>0.49999</formula>
    </cfRule>
    <cfRule type="cellIs" dxfId="88" priority="12" stopIfTrue="1" operator="between">
      <formula>0.1</formula>
      <formula>0.249999</formula>
    </cfRule>
    <cfRule type="cellIs" dxfId="87" priority="13" stopIfTrue="1" operator="between">
      <formula>0</formula>
      <formula>0.099999</formula>
    </cfRule>
  </conditionalFormatting>
  <conditionalFormatting sqref="J15:L23 J28:L52 K53">
    <cfRule type="expression" dxfId="86" priority="19">
      <formula>+$J15="pendiente"</formula>
    </cfRule>
    <cfRule type="cellIs" dxfId="85" priority="20" stopIfTrue="1" operator="between">
      <formula>0.5</formula>
      <formula>4</formula>
    </cfRule>
    <cfRule type="cellIs" dxfId="84" priority="21" stopIfTrue="1" operator="between">
      <formula>0.25</formula>
      <formula>0.49999</formula>
    </cfRule>
    <cfRule type="cellIs" dxfId="83" priority="22" stopIfTrue="1" operator="between">
      <formula>0.1</formula>
      <formula>0.249999</formula>
    </cfRule>
    <cfRule type="cellIs" dxfId="82" priority="23" stopIfTrue="1" operator="between">
      <formula>0</formula>
      <formula>0.099999</formula>
    </cfRule>
  </conditionalFormatting>
  <conditionalFormatting sqref="L15:L56">
    <cfRule type="cellIs" dxfId="81" priority="1" operator="equal">
      <formula>"No aplica"</formula>
    </cfRule>
  </conditionalFormatting>
  <conditionalFormatting sqref="L53:L55">
    <cfRule type="expression" dxfId="80" priority="4">
      <formula>+$J53="pendiente"</formula>
    </cfRule>
    <cfRule type="cellIs" dxfId="79" priority="5" stopIfTrue="1" operator="between">
      <formula>0.5</formula>
      <formula>2</formula>
    </cfRule>
    <cfRule type="cellIs" dxfId="78" priority="6" stopIfTrue="1" operator="between">
      <formula>0.25</formula>
      <formula>0.49999</formula>
    </cfRule>
    <cfRule type="cellIs" dxfId="77" priority="7" stopIfTrue="1" operator="between">
      <formula>0.1</formula>
      <formula>0.249999</formula>
    </cfRule>
    <cfRule type="cellIs" dxfId="76" priority="8" stopIfTrue="1" operator="between">
      <formula>0</formula>
      <formula>0.099999</formula>
    </cfRule>
  </conditionalFormatting>
  <conditionalFormatting sqref="L56">
    <cfRule type="cellIs" dxfId="75" priority="14" stopIfTrue="1" operator="equal">
      <formula>"pendiente"</formula>
    </cfRule>
    <cfRule type="cellIs" dxfId="74" priority="15" stopIfTrue="1" operator="between">
      <formula>0.5</formula>
      <formula>1</formula>
    </cfRule>
    <cfRule type="cellIs" dxfId="73" priority="16" stopIfTrue="1" operator="between">
      <formula>0.25</formula>
      <formula>0.49999</formula>
    </cfRule>
    <cfRule type="cellIs" dxfId="72" priority="17" stopIfTrue="1" operator="between">
      <formula>0.1</formula>
      <formula>0.249999</formula>
    </cfRule>
    <cfRule type="cellIs" dxfId="71" priority="18" stopIfTrue="1" operator="between">
      <formula>0</formula>
      <formula>0.09999</formula>
    </cfRule>
  </conditionalFormatting>
  <dataValidations count="4">
    <dataValidation type="list" allowBlank="1" showInputMessage="1" showErrorMessage="1" sqref="E4" xr:uid="{5E49B816-3F56-4BE9-9BAB-7654C64017BA}">
      <formula1>"AUTORIDAD DE GESTIÓN, ORGANISMO INTERMEDIO, BENEFICIARIO"</formula1>
    </dataValidation>
    <dataValidation type="list" allowBlank="1" showInputMessage="1" showErrorMessage="1" sqref="F10" xr:uid="{A6084B9B-F800-4423-BB41-A2BDA21D7D5E}">
      <formula1>"-,Sí,No"</formula1>
    </dataValidation>
    <dataValidation type="list" allowBlank="1" showInputMessage="1" showErrorMessage="1" sqref="H15 H39 H44:H45 H47" xr:uid="{244718C7-39B6-4174-ACB8-DDA61093748C}">
      <formula1>"0,2"</formula1>
    </dataValidation>
    <dataValidation type="list" allowBlank="1" showInputMessage="1" showErrorMessage="1" sqref="H16:H38 H40:H43 H46 H48:H55" xr:uid="{78B736FD-CE6C-4312-87F8-00907ED49917}">
      <formula1>"0,1,2"</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8936-EBD2-40BC-A05A-CE4EDC5D3D15}">
  <dimension ref="A2:P55"/>
  <sheetViews>
    <sheetView showGridLines="0" topLeftCell="D1" zoomScale="40" zoomScaleNormal="40" workbookViewId="0">
      <selection activeCell="N15" sqref="N15"/>
    </sheetView>
  </sheetViews>
  <sheetFormatPr defaultColWidth="8.7109375" defaultRowHeight="18.75"/>
  <cols>
    <col min="1" max="3" width="8.7109375" style="219"/>
    <col min="4" max="4" width="22" style="220" customWidth="1"/>
    <col min="5" max="5" width="110.42578125" style="219" customWidth="1"/>
    <col min="6" max="6" width="6.7109375" style="219" customWidth="1"/>
    <col min="7" max="7" width="46.7109375" style="219" customWidth="1"/>
    <col min="8" max="8" width="20.5703125" style="219" customWidth="1"/>
    <col min="9" max="9" width="18.28515625" style="221" hidden="1" customWidth="1"/>
    <col min="10" max="10" width="24" style="219" hidden="1" customWidth="1"/>
    <col min="11" max="11" width="26.7109375" style="219" hidden="1" customWidth="1"/>
    <col min="12" max="12" width="35.140625" style="219" customWidth="1"/>
    <col min="13" max="13" width="23.42578125" style="219" hidden="1" customWidth="1"/>
    <col min="14" max="14" width="88.42578125" style="219" customWidth="1"/>
    <col min="15" max="15" width="80.42578125" style="219" customWidth="1"/>
    <col min="16" max="16384" width="8.7109375" style="219"/>
  </cols>
  <sheetData>
    <row r="2" spans="2:15">
      <c r="B2" s="218" t="s">
        <v>201</v>
      </c>
    </row>
    <row r="4" spans="2:15">
      <c r="B4" s="406" t="s">
        <v>59</v>
      </c>
      <c r="C4" s="406"/>
      <c r="D4" s="406"/>
      <c r="E4" s="249"/>
    </row>
    <row r="5" spans="2:15" ht="33.6" customHeight="1">
      <c r="B5" s="407" t="s">
        <v>60</v>
      </c>
      <c r="C5" s="407"/>
      <c r="D5" s="407"/>
      <c r="E5" s="249"/>
    </row>
    <row r="6" spans="2:15">
      <c r="B6" s="406" t="s">
        <v>61</v>
      </c>
      <c r="C6" s="406"/>
      <c r="D6" s="406"/>
      <c r="E6" s="250"/>
    </row>
    <row r="8" spans="2:15">
      <c r="B8" s="222" t="s">
        <v>62</v>
      </c>
      <c r="C8" s="222"/>
    </row>
    <row r="9" spans="2:15">
      <c r="F9" s="223" t="s">
        <v>63</v>
      </c>
    </row>
    <row r="10" spans="2:15">
      <c r="B10" s="407" t="s">
        <v>63</v>
      </c>
      <c r="C10" s="407"/>
      <c r="D10" s="407"/>
      <c r="E10" s="224" t="s">
        <v>202</v>
      </c>
      <c r="F10" s="27" t="s">
        <v>65</v>
      </c>
    </row>
    <row r="12" spans="2:15">
      <c r="B12" s="222" t="s">
        <v>66</v>
      </c>
      <c r="C12" s="222"/>
      <c r="D12" s="225"/>
      <c r="E12" s="226"/>
    </row>
    <row r="13" spans="2:15" ht="19.5" thickBot="1">
      <c r="B13" s="222"/>
      <c r="C13" s="222"/>
      <c r="D13" s="225"/>
      <c r="E13" s="226"/>
    </row>
    <row r="14" spans="2:15" ht="90.6" customHeight="1" thickBot="1">
      <c r="C14" s="399" t="s">
        <v>67</v>
      </c>
      <c r="D14" s="400"/>
      <c r="E14" s="399" t="s">
        <v>68</v>
      </c>
      <c r="F14" s="400"/>
      <c r="G14" s="227" t="s">
        <v>69</v>
      </c>
      <c r="H14" s="227" t="s">
        <v>70</v>
      </c>
      <c r="I14" s="227" t="s">
        <v>71</v>
      </c>
      <c r="J14" s="227" t="s">
        <v>72</v>
      </c>
      <c r="K14" s="227" t="s">
        <v>73</v>
      </c>
      <c r="L14" s="227" t="s">
        <v>74</v>
      </c>
      <c r="M14" s="227" t="s">
        <v>75</v>
      </c>
      <c r="N14" s="227" t="s">
        <v>76</v>
      </c>
      <c r="O14" s="228" t="s">
        <v>77</v>
      </c>
    </row>
    <row r="15" spans="2:15" ht="131.25">
      <c r="B15" s="432" t="s">
        <v>203</v>
      </c>
      <c r="C15" s="412">
        <v>1</v>
      </c>
      <c r="D15" s="415" t="s">
        <v>204</v>
      </c>
      <c r="E15" s="229" t="s">
        <v>205</v>
      </c>
      <c r="F15" s="53" t="s">
        <v>80</v>
      </c>
      <c r="G15" s="230" t="s">
        <v>81</v>
      </c>
      <c r="H15" s="6"/>
      <c r="I15" s="401">
        <v>35</v>
      </c>
      <c r="J15" s="436" t="str">
        <f>IF($F$10="No","No aplica",IF($F$10="-","Pendiente",+IF(COUNTIF(H15:H18,"")&gt;0,"Pendiente",IF(AND(H15=2,H17=2),2+((H16+H18)/4),IF(AND(H15=1,H17=1),2/3+((+H16+H18)/4),IF(AND(H15=2,H17=1),(1+(1/3))+((H16+H18)/4),IF(AND(H15=1,H17=2),(1+(1/3))+((H16+H18)/4),IF(H15=2,H15/2+((H16+H17+H18)/6),IF(H15=1,H15/3+((H16+H17+H18)/6),IF(H17=2,H17/2+((H16+H15+H18)/6),IF(H17=1,H17/3+((H16+H15+H18)/6),(SUM(H15:H18)/8))))))))))))</f>
        <v>Pendiente</v>
      </c>
      <c r="K15" s="436" t="str">
        <f>IF($F$10="No","No aplica",IF($F$10="-","Pendiente",+IF(COUNTIF(H15:H18,"")&gt;0,"Pendiente",IF(J15&gt;=1,1,J15))))</f>
        <v>Pendiente</v>
      </c>
      <c r="L15" s="425" t="str">
        <f>IF($F$10="No","No aplica",IF($F$10="-","Pendiente",+IF(COUNTIF(H15:H18,"")&gt;0,"Pendiente",(K15*I15)/100)))</f>
        <v>Pendiente</v>
      </c>
      <c r="M15" s="415">
        <v>2</v>
      </c>
      <c r="N15" s="29" t="str">
        <f>IF(COUNTIF(H15,"-")&gt;0,"",IF(H15&gt;=1,"La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15" s="30"/>
    </row>
    <row r="16" spans="2:15" ht="206.1" customHeight="1">
      <c r="B16" s="433"/>
      <c r="C16" s="413"/>
      <c r="D16" s="416"/>
      <c r="E16" s="233" t="s">
        <v>206</v>
      </c>
      <c r="F16" s="137" t="s">
        <v>83</v>
      </c>
      <c r="G16" s="234" t="s">
        <v>81</v>
      </c>
      <c r="H16" s="3"/>
      <c r="I16" s="402"/>
      <c r="J16" s="430"/>
      <c r="K16" s="430"/>
      <c r="L16" s="426"/>
      <c r="M16" s="416"/>
      <c r="N16" s="28"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31"/>
    </row>
    <row r="17" spans="1:16" ht="143.1" customHeight="1">
      <c r="B17" s="433"/>
      <c r="C17" s="413"/>
      <c r="D17" s="416"/>
      <c r="E17" s="235" t="s">
        <v>207</v>
      </c>
      <c r="F17" s="137" t="s">
        <v>85</v>
      </c>
      <c r="G17" s="234" t="s">
        <v>81</v>
      </c>
      <c r="H17" s="3"/>
      <c r="I17" s="402"/>
      <c r="J17" s="430"/>
      <c r="K17" s="430"/>
      <c r="L17" s="426"/>
      <c r="M17" s="416"/>
      <c r="N17" s="28" t="str">
        <f>IF(COUNTIF(H17,"-")&gt;0,"",IF(H17&gt;=1,"La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7" s="31"/>
    </row>
    <row r="18" spans="1:16" ht="147.94999999999999" customHeight="1" thickBot="1">
      <c r="B18" s="433"/>
      <c r="C18" s="414"/>
      <c r="D18" s="417"/>
      <c r="E18" s="236" t="s">
        <v>208</v>
      </c>
      <c r="F18" s="138" t="s">
        <v>87</v>
      </c>
      <c r="G18" s="237" t="s">
        <v>81</v>
      </c>
      <c r="H18" s="7"/>
      <c r="I18" s="403"/>
      <c r="J18" s="431"/>
      <c r="K18" s="431"/>
      <c r="L18" s="427"/>
      <c r="M18" s="417"/>
      <c r="N18" s="32" t="str">
        <f>IF(COUNTIF(H18,"-")&gt;0,"",IF(H18&gt;=1,"Debe realizarse una revisión de la solicitud de reembolso/presentación de operaciones y proyectos/declaración de operaciones y proyectos para retirar las operaciones/proyectos/gastos vinculados con la materialización de esta bandera.",""))</f>
        <v/>
      </c>
      <c r="O18" s="33"/>
    </row>
    <row r="19" spans="1:16" ht="150.6" customHeight="1">
      <c r="B19" s="433"/>
      <c r="C19" s="418">
        <v>2</v>
      </c>
      <c r="D19" s="410" t="s">
        <v>209</v>
      </c>
      <c r="E19" s="238" t="s">
        <v>210</v>
      </c>
      <c r="F19" s="139" t="s">
        <v>92</v>
      </c>
      <c r="G19" s="239" t="s">
        <v>81</v>
      </c>
      <c r="H19" s="5"/>
      <c r="I19" s="404">
        <v>20</v>
      </c>
      <c r="J19" s="429" t="str">
        <f>IF($F$10="No","No aplica",IF($F$10="-","Pendiente",+IF(COUNTIF(H19:H21,"")&gt;0,"Pendiente",IF(H20=2,H20/2+(H19+H21)/4,SUM(H19+H21)/4))))</f>
        <v>Pendiente</v>
      </c>
      <c r="K19" s="429" t="str">
        <f>IF($F$10="No","No aplica",IF($F$10="-","Pendiente",+IF(COUNTIF(H19:H21,"")&gt;0,"Pendiente",IF(J19&gt;=1,1,J19))))</f>
        <v>Pendiente</v>
      </c>
      <c r="L19" s="437" t="str">
        <f>IF($F$10="No","No aplica",IF($F$10="-","Pendiente",+IF(COUNTIF(H19:H21,"")&gt;0,"Pendiente",IF(H20=2,H20/2,((H19+H21)/4)*I19/100))))</f>
        <v>Pendiente</v>
      </c>
      <c r="M19" s="410">
        <v>2</v>
      </c>
      <c r="N19" s="48" t="str">
        <f>IF(COUNTIF(H19,"-")&gt;0,"",IF(H19&gt;=1,"Debe realizarse una revisión de la solicitud de reembolso/presentación de operaciones y proyectos/declaración de operaciones y proyectos para retirar las operaciones/proyectos/gastos vinculados con la materialización de esta bandera.",""))</f>
        <v/>
      </c>
      <c r="O19" s="50"/>
    </row>
    <row r="20" spans="1:16" ht="194.45" customHeight="1">
      <c r="B20" s="433"/>
      <c r="C20" s="413"/>
      <c r="D20" s="416"/>
      <c r="E20" s="240" t="s">
        <v>211</v>
      </c>
      <c r="F20" s="137" t="s">
        <v>94</v>
      </c>
      <c r="G20" s="241" t="s">
        <v>101</v>
      </c>
      <c r="H20" s="3"/>
      <c r="I20" s="402"/>
      <c r="J20" s="430"/>
      <c r="K20" s="430"/>
      <c r="L20" s="426"/>
      <c r="M20" s="416"/>
      <c r="N20" s="28" t="str">
        <f>IF(COUNTIF(H20,"-")&gt;0,"",IF(H20&gt;=1,"Debe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0" s="31"/>
    </row>
    <row r="21" spans="1:16" ht="266.45" customHeight="1" thickBot="1">
      <c r="B21" s="433"/>
      <c r="C21" s="414"/>
      <c r="D21" s="417"/>
      <c r="E21" s="236" t="s">
        <v>212</v>
      </c>
      <c r="F21" s="138" t="s">
        <v>145</v>
      </c>
      <c r="G21" s="237" t="s">
        <v>81</v>
      </c>
      <c r="H21" s="7"/>
      <c r="I21" s="403"/>
      <c r="J21" s="431"/>
      <c r="K21" s="431"/>
      <c r="L21" s="427"/>
      <c r="M21" s="417"/>
      <c r="N21" s="32" t="str">
        <f>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33"/>
    </row>
    <row r="22" spans="1:16" ht="131.25">
      <c r="B22" s="434"/>
      <c r="C22" s="408">
        <v>3</v>
      </c>
      <c r="D22" s="410" t="s">
        <v>213</v>
      </c>
      <c r="E22" s="238" t="s">
        <v>214</v>
      </c>
      <c r="F22" s="139" t="s">
        <v>97</v>
      </c>
      <c r="G22" s="239" t="s">
        <v>81</v>
      </c>
      <c r="H22" s="5"/>
      <c r="I22" s="404">
        <v>15</v>
      </c>
      <c r="J22" s="429" t="str">
        <f>IF($F$10="No","No aplica",IF($F$10="-","Pendiente",IF(COUNTIF(H22:H23,"")&gt;0,"Pendiente",SUM(H22:H23)/4)))</f>
        <v>Pendiente</v>
      </c>
      <c r="K22" s="429" t="str">
        <f>IF($F$10="No","No aplica",IF($F$10="-","Pendiente",+IF(COUNTIF(H22:H23,"")&gt;0,"Pendiente",IF(J22&gt;=1,1,J22))))</f>
        <v>Pendiente</v>
      </c>
      <c r="L22" s="437" t="str">
        <f>IF($F$10="No","No aplica",IF($F$10="-","Pendiente",+IF(COUNTIF(H22:H23,"")&gt;0,"Pendiente",(K22*I22)/100)))</f>
        <v>Pendiente</v>
      </c>
      <c r="M22" s="410">
        <v>1</v>
      </c>
      <c r="N22" s="48" t="str">
        <f>IF(COUNTIF(H22,"-")&gt;0,"",IF(H22&gt;=1,"La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2" s="50"/>
    </row>
    <row r="23" spans="1:16" ht="113.25" thickBot="1">
      <c r="B23" s="434"/>
      <c r="C23" s="409"/>
      <c r="D23" s="411"/>
      <c r="E23" s="242" t="s">
        <v>215</v>
      </c>
      <c r="F23" s="243" t="s">
        <v>153</v>
      </c>
      <c r="G23" s="244" t="s">
        <v>81</v>
      </c>
      <c r="H23" s="4"/>
      <c r="I23" s="428"/>
      <c r="J23" s="438"/>
      <c r="K23" s="438"/>
      <c r="L23" s="447"/>
      <c r="M23" s="411"/>
      <c r="N23" s="34" t="str">
        <f>IF(COUNTIF(H23,"-")&gt;0,"",IF(H23&gt;=1,"La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3" s="51"/>
    </row>
    <row r="24" spans="1:16" ht="171.95" customHeight="1" thickBot="1">
      <c r="B24" s="434"/>
      <c r="C24" s="245">
        <v>4</v>
      </c>
      <c r="D24" s="53" t="s">
        <v>195</v>
      </c>
      <c r="E24" s="246" t="s">
        <v>216</v>
      </c>
      <c r="F24" s="53" t="s">
        <v>100</v>
      </c>
      <c r="G24" s="230" t="s">
        <v>81</v>
      </c>
      <c r="H24" s="6"/>
      <c r="I24" s="231">
        <v>10</v>
      </c>
      <c r="J24" s="232" t="str">
        <f>IF($F$10="No","No aplica",IF($F$10="-","Pendiente",IF(COUNTIF(H24,"")&gt;0,"Pendiente",SUM(H24)/2)))</f>
        <v>Pendiente</v>
      </c>
      <c r="K24" s="232" t="str">
        <f>IF($F$10="No","No aplica",IF($F$10="-","Pendiente",IF(COUNTIF(H24:H24,"")&gt;0,"Pendiente",IF(J24&gt;=1,1,J24))))</f>
        <v>Pendiente</v>
      </c>
      <c r="L24" s="114" t="str">
        <f>IF($F$10="No","No aplica",IF($F$10="-","Pendiente",IF(COUNTIF(H24:H24,"")&gt;0,"Pendiente",(K24*I24)/100)))</f>
        <v>Pendiente</v>
      </c>
      <c r="M24" s="53">
        <v>1</v>
      </c>
      <c r="N24" s="35" t="str">
        <f>IF(COUNTIF(H24,"-")&gt;0,"",IF(H24&gt;=1,"Debe realizarse una revisión de la solicitud de reembolso/presentación de operaciones y proyectos/declaración de operaciones y proyectos para retirar las operaciones/proyectos/gastos vinculados con la materialización de esta bandera.",""))</f>
        <v/>
      </c>
      <c r="O24" s="30"/>
    </row>
    <row r="25" spans="1:16" ht="150">
      <c r="B25" s="433"/>
      <c r="C25" s="412">
        <v>5</v>
      </c>
      <c r="D25" s="415" t="s">
        <v>217</v>
      </c>
      <c r="E25" s="246" t="s">
        <v>218</v>
      </c>
      <c r="F25" s="53" t="s">
        <v>104</v>
      </c>
      <c r="G25" s="230" t="s">
        <v>81</v>
      </c>
      <c r="H25" s="6"/>
      <c r="I25" s="419">
        <v>20</v>
      </c>
      <c r="J25" s="422" t="str">
        <f>IF($F$10="No","No aplica",IF($F$10="-","Pendiente",IF(COUNTIF(H25:H27,"")&gt;0,"Pendiente",SUM(H25:H27)/6)))</f>
        <v>Pendiente</v>
      </c>
      <c r="K25" s="422" t="str">
        <f>IF($F$10="No","No aplica",IF($F$10="-","Pendiente",IF(COUNTIF(H25:H27,"")&gt;0,"Pendiente",IF(J25&gt;=1,1,J25))))</f>
        <v>Pendiente</v>
      </c>
      <c r="L25" s="439" t="str">
        <f>IF($F$10="No","No aplica",IF($F$10="-","Pendiente",IF(COUNTIF(H25:H27,"")&gt;0,"Pendiente",(K25*I25)/100)))</f>
        <v>Pendiente</v>
      </c>
      <c r="M25" s="448">
        <v>1</v>
      </c>
      <c r="N25" s="52" t="str">
        <f>IF(COUNTIF(H25,"-")&gt;0,"",IF(H25&gt;=1,"Debe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5" s="30"/>
    </row>
    <row r="26" spans="1:16" ht="179.45" customHeight="1">
      <c r="B26" s="433"/>
      <c r="C26" s="413"/>
      <c r="D26" s="416"/>
      <c r="E26" s="247" t="s">
        <v>219</v>
      </c>
      <c r="F26" s="137" t="s">
        <v>185</v>
      </c>
      <c r="G26" s="234" t="s">
        <v>81</v>
      </c>
      <c r="H26" s="3"/>
      <c r="I26" s="420"/>
      <c r="J26" s="423"/>
      <c r="K26" s="423"/>
      <c r="L26" s="440"/>
      <c r="M26" s="449"/>
      <c r="N26" s="28" t="str">
        <f>IF(COUNTIF(H26,"-")&gt;0,"",IF(H26&gt;=1,"Debe realizarse una revisión de la solicitud de reembolso/presentación de operaciones y proyectos/declaración de operaciones y proyectos para retirar las operaciones/proyectos/gastos vinculados con la materialización de esta bandera.",""))</f>
        <v/>
      </c>
      <c r="O26" s="31"/>
    </row>
    <row r="27" spans="1:16" ht="255.95" customHeight="1" thickBot="1">
      <c r="B27" s="435"/>
      <c r="C27" s="414"/>
      <c r="D27" s="417"/>
      <c r="E27" s="236" t="s">
        <v>220</v>
      </c>
      <c r="F27" s="138" t="s">
        <v>187</v>
      </c>
      <c r="G27" s="237" t="s">
        <v>81</v>
      </c>
      <c r="H27" s="7"/>
      <c r="I27" s="421"/>
      <c r="J27" s="424"/>
      <c r="K27" s="424"/>
      <c r="L27" s="441"/>
      <c r="M27" s="450"/>
      <c r="N27" s="32"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7" s="33"/>
    </row>
    <row r="28" spans="1:16" ht="29.1" customHeight="1" thickBot="1">
      <c r="A28" s="220"/>
      <c r="B28" s="220"/>
      <c r="C28" s="220"/>
      <c r="E28" s="442" t="s">
        <v>221</v>
      </c>
      <c r="F28" s="443"/>
      <c r="G28" s="443"/>
      <c r="H28" s="443"/>
      <c r="I28" s="443">
        <f>SUM(I15:I24)</f>
        <v>80</v>
      </c>
      <c r="J28" s="443"/>
      <c r="K28" s="444"/>
      <c r="L28" s="115" t="str">
        <f>IF($F$10="No","No aplica",IF($F$10="-","Pendiente",IF(COUNTIF(H15:H27,"")&gt;0,"Pendiente",IF(H15&gt;=1,IF(L15+SUM(L16:L27)&gt;=1,1,L15+SUM(L16:L27)),IF(H17&gt;=1,IF(L17+SUM(L15:L16)+SUM(L18:L27)&gt;=1,1,L17+SUM(L15:L16)+SUM(L18:L27)),IF(H20=2,IF(L20+SUM(L15:L19)+SUM(L21:L27)&gt;=1,1,L20+SUM(L15:L19)+SUM(L21:L27)),SUM(L15:L27)))))))</f>
        <v>Pendiente</v>
      </c>
      <c r="M28" s="221"/>
      <c r="N28" s="221" t="str">
        <f t="shared" ref="N28" si="0">IF(COUNTIF(H28,"-")&gt;0,"",IF(H28&gt;=1,"La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28" s="221"/>
      <c r="P28" s="248"/>
    </row>
    <row r="29" spans="1:16" ht="29.1" customHeight="1">
      <c r="A29" s="220"/>
      <c r="B29" s="220"/>
      <c r="L29" s="445" t="str">
        <f>IF(E5="Beneficiario","",IF(AND(L28&gt;=25%,L28&lt;49.999%),"Deben intensificarse sus verificaciones de gestión/control de calidad en relación con las banderas rojas materializadas",""))</f>
        <v/>
      </c>
      <c r="M29" s="446"/>
      <c r="N29" s="446"/>
      <c r="O29" s="446"/>
      <c r="P29" s="446"/>
    </row>
    <row r="30" spans="1:16" ht="21" customHeight="1">
      <c r="A30" s="220"/>
      <c r="B30" s="220"/>
      <c r="L30" s="405" t="str">
        <f>IF(OR(L28="Pendiente",L28="no aplica"),"",IF(OR(H20=2),"No se puede continuar con la solicitud de reembolso o con la presentación de operaciones y proyectos hasta que el nivel de riesgo no esté por debajo de 50%",IF(COUNTIF(H15:H27,"-")&gt;0,"",IF(OR(L28&gt;=0.5),"No se puede seguir con la presentación de operaciones y proyectos hasta que su nivel de riesgo no esté por debajo del crítico",""))))</f>
        <v/>
      </c>
      <c r="M30" s="405"/>
      <c r="N30" s="405"/>
      <c r="O30" s="405"/>
      <c r="P30" s="405"/>
    </row>
    <row r="31" spans="1:16">
      <c r="A31" s="220"/>
      <c r="B31" s="220"/>
    </row>
    <row r="32" spans="1:16">
      <c r="A32" s="220"/>
      <c r="B32" s="220"/>
      <c r="D32" s="219"/>
    </row>
    <row r="33" spans="1:4">
      <c r="A33" s="220"/>
      <c r="B33" s="220"/>
      <c r="D33" s="219"/>
    </row>
    <row r="34" spans="1:4">
      <c r="A34" s="220"/>
      <c r="B34" s="220"/>
      <c r="D34" s="219"/>
    </row>
    <row r="35" spans="1:4">
      <c r="A35" s="220"/>
      <c r="B35" s="220"/>
      <c r="D35" s="219"/>
    </row>
    <row r="36" spans="1:4">
      <c r="A36" s="220"/>
      <c r="B36" s="220"/>
      <c r="D36" s="221"/>
    </row>
    <row r="37" spans="1:4">
      <c r="A37" s="220"/>
      <c r="B37" s="220"/>
      <c r="D37" s="221"/>
    </row>
    <row r="38" spans="1:4">
      <c r="A38" s="220"/>
      <c r="B38" s="220"/>
      <c r="C38" s="220"/>
      <c r="D38" s="221"/>
    </row>
    <row r="39" spans="1:4">
      <c r="A39" s="220"/>
      <c r="B39" s="220"/>
      <c r="C39" s="220"/>
      <c r="D39" s="221"/>
    </row>
    <row r="40" spans="1:4">
      <c r="A40" s="220"/>
      <c r="B40" s="220"/>
      <c r="C40" s="220"/>
      <c r="D40" s="221"/>
    </row>
    <row r="41" spans="1:4">
      <c r="A41" s="220"/>
      <c r="B41" s="220"/>
      <c r="C41" s="220"/>
      <c r="D41" s="219"/>
    </row>
    <row r="42" spans="1:4">
      <c r="A42" s="220"/>
      <c r="B42" s="220"/>
      <c r="C42" s="220"/>
      <c r="D42" s="219"/>
    </row>
    <row r="43" spans="1:4">
      <c r="A43" s="220"/>
      <c r="B43" s="220"/>
      <c r="C43" s="220"/>
      <c r="D43" s="219"/>
    </row>
    <row r="44" spans="1:4">
      <c r="A44" s="220"/>
      <c r="B44" s="220"/>
      <c r="C44" s="220"/>
      <c r="D44" s="219"/>
    </row>
    <row r="45" spans="1:4">
      <c r="A45" s="220"/>
      <c r="B45" s="220"/>
      <c r="C45" s="220"/>
      <c r="D45" s="219"/>
    </row>
    <row r="46" spans="1:4">
      <c r="A46" s="220"/>
      <c r="B46" s="220"/>
      <c r="C46" s="220"/>
      <c r="D46" s="219"/>
    </row>
    <row r="47" spans="1:4">
      <c r="A47" s="220"/>
      <c r="B47" s="220"/>
      <c r="C47" s="220"/>
      <c r="D47" s="219"/>
    </row>
    <row r="48" spans="1:4">
      <c r="A48" s="220"/>
      <c r="B48" s="220"/>
      <c r="C48" s="220"/>
      <c r="D48" s="219"/>
    </row>
    <row r="49" spans="1:3">
      <c r="A49" s="220"/>
      <c r="B49" s="220"/>
      <c r="C49" s="220"/>
    </row>
    <row r="50" spans="1:3">
      <c r="A50" s="220"/>
      <c r="B50" s="220"/>
      <c r="C50" s="220"/>
    </row>
    <row r="51" spans="1:3">
      <c r="A51" s="220"/>
      <c r="B51" s="220"/>
      <c r="C51" s="220"/>
    </row>
    <row r="52" spans="1:3" ht="303.95" customHeight="1">
      <c r="A52" s="220"/>
      <c r="B52" s="220"/>
      <c r="C52" s="220"/>
    </row>
    <row r="53" spans="1:3" ht="303.95" customHeight="1">
      <c r="A53" s="220"/>
      <c r="B53" s="220"/>
      <c r="C53" s="220"/>
    </row>
    <row r="54" spans="1:3" ht="303.95" customHeight="1">
      <c r="A54" s="220"/>
      <c r="B54" s="220"/>
      <c r="C54" s="220"/>
    </row>
    <row r="55" spans="1:3" ht="303.95" customHeight="1">
      <c r="A55" s="220"/>
      <c r="B55" s="220"/>
      <c r="C55" s="220"/>
    </row>
  </sheetData>
  <sheetProtection algorithmName="SHA-512" hashValue="UwYYC2iDHVEvG2qlbZYsdboaTTmJpDQICBxqFEEMFMcV21SDdGnHfvjXviZXBydofuioMSy2DGK2rPV/HHBsVA==" saltValue="nDmECnM5RVAc1NJ/+0xw9Q==" spinCount="100000" sheet="1" objects="1" scenarios="1"/>
  <mergeCells count="38">
    <mergeCell ref="E28:K28"/>
    <mergeCell ref="L29:P29"/>
    <mergeCell ref="K22:K23"/>
    <mergeCell ref="L22:L23"/>
    <mergeCell ref="M22:M23"/>
    <mergeCell ref="M25:M27"/>
    <mergeCell ref="L15:L18"/>
    <mergeCell ref="M15:M18"/>
    <mergeCell ref="I22:I23"/>
    <mergeCell ref="K19:K21"/>
    <mergeCell ref="B15:B27"/>
    <mergeCell ref="C25:C27"/>
    <mergeCell ref="D25:D27"/>
    <mergeCell ref="J15:J18"/>
    <mergeCell ref="K15:K18"/>
    <mergeCell ref="D19:D21"/>
    <mergeCell ref="J19:J21"/>
    <mergeCell ref="L19:L21"/>
    <mergeCell ref="M19:M21"/>
    <mergeCell ref="J22:J23"/>
    <mergeCell ref="K25:K27"/>
    <mergeCell ref="L25:L27"/>
    <mergeCell ref="E14:F14"/>
    <mergeCell ref="I15:I18"/>
    <mergeCell ref="I19:I21"/>
    <mergeCell ref="L30:P30"/>
    <mergeCell ref="B4:D4"/>
    <mergeCell ref="B5:D5"/>
    <mergeCell ref="B6:D6"/>
    <mergeCell ref="B10:D10"/>
    <mergeCell ref="C14:D14"/>
    <mergeCell ref="C22:C23"/>
    <mergeCell ref="D22:D23"/>
    <mergeCell ref="C15:C18"/>
    <mergeCell ref="D15:D18"/>
    <mergeCell ref="C19:C21"/>
    <mergeCell ref="I25:I27"/>
    <mergeCell ref="J25:J27"/>
  </mergeCells>
  <phoneticPr fontId="19" type="noConversion"/>
  <conditionalFormatting sqref="F10">
    <cfRule type="cellIs" dxfId="70" priority="3" stopIfTrue="1" operator="equal">
      <formula>"-"</formula>
    </cfRule>
  </conditionalFormatting>
  <conditionalFormatting sqref="J15:L25">
    <cfRule type="expression" dxfId="69" priority="9">
      <formula>+$J15="pendiente"</formula>
    </cfRule>
    <cfRule type="cellIs" dxfId="68" priority="10" stopIfTrue="1" operator="between">
      <formula>0.5</formula>
      <formula>4</formula>
    </cfRule>
    <cfRule type="cellIs" dxfId="67" priority="11" stopIfTrue="1" operator="between">
      <formula>0.25</formula>
      <formula>0.49999</formula>
    </cfRule>
    <cfRule type="cellIs" dxfId="66" priority="12" stopIfTrue="1" operator="between">
      <formula>0.1</formula>
      <formula>0.249999</formula>
    </cfRule>
    <cfRule type="cellIs" dxfId="65" priority="13" stopIfTrue="1" operator="between">
      <formula>0</formula>
      <formula>0.099999</formula>
    </cfRule>
  </conditionalFormatting>
  <conditionalFormatting sqref="L15:L28">
    <cfRule type="cellIs" dxfId="64" priority="1" operator="equal">
      <formula>"no aplica"</formula>
    </cfRule>
  </conditionalFormatting>
  <conditionalFormatting sqref="L28">
    <cfRule type="cellIs" dxfId="63" priority="4" stopIfTrue="1" operator="equal">
      <formula>"pendiente"</formula>
    </cfRule>
    <cfRule type="cellIs" dxfId="62" priority="5" stopIfTrue="1" operator="between">
      <formula>0.5</formula>
      <formula>1</formula>
    </cfRule>
    <cfRule type="cellIs" dxfId="61" priority="6" stopIfTrue="1" operator="between">
      <formula>0.25</formula>
      <formula>0.49999</formula>
    </cfRule>
    <cfRule type="cellIs" dxfId="60" priority="7" stopIfTrue="1" operator="between">
      <formula>0.1</formula>
      <formula>0.249999</formula>
    </cfRule>
    <cfRule type="cellIs" dxfId="59" priority="8" stopIfTrue="1" operator="between">
      <formula>0</formula>
      <formula>0.09999</formula>
    </cfRule>
  </conditionalFormatting>
  <dataValidations count="4">
    <dataValidation type="list" allowBlank="1" showInputMessage="1" showErrorMessage="1" sqref="E4" xr:uid="{43E8753A-165A-4CEB-AC6E-7946EE3A8B7F}">
      <formula1>"AUTORIDAD DE GESTIÓN, ORGANISMO INTERMEDIO, BENEFICIARIO"</formula1>
    </dataValidation>
    <dataValidation type="list" allowBlank="1" showInputMessage="1" showErrorMessage="1" sqref="F10" xr:uid="{11ACC1FA-555F-4752-84BE-AE4291DA486E}">
      <formula1>"-,Sí,No"</formula1>
    </dataValidation>
    <dataValidation type="list" allowBlank="1" showInputMessage="1" showErrorMessage="1" sqref="H21:H27 H15:H19" xr:uid="{85DFBC4B-080C-46EE-A532-4A4873DE917F}">
      <formula1>"0,1,2"</formula1>
    </dataValidation>
    <dataValidation type="list" allowBlank="1" showInputMessage="1" showErrorMessage="1" sqref="H20" xr:uid="{F0BB3044-51C6-4428-B59F-90E25B8270E9}">
      <formula1>"0,2"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BFE02-5D58-4A82-94E6-2F3AB437D899}">
  <dimension ref="B2:P86"/>
  <sheetViews>
    <sheetView showGridLines="0" zoomScale="25" zoomScaleNormal="25" workbookViewId="0">
      <selection activeCell="N15" sqref="N15"/>
    </sheetView>
  </sheetViews>
  <sheetFormatPr defaultColWidth="8.7109375" defaultRowHeight="21"/>
  <cols>
    <col min="1" max="3" width="8.7109375" style="152"/>
    <col min="4" max="4" width="50.42578125" style="179" customWidth="1"/>
    <col min="5" max="5" width="118.42578125" style="152" customWidth="1"/>
    <col min="6" max="6" width="11.140625" style="152" customWidth="1"/>
    <col min="7" max="7" width="48.28515625" style="152" customWidth="1"/>
    <col min="8" max="8" width="34.42578125" style="152" customWidth="1"/>
    <col min="9" max="11" width="29.7109375" style="179" hidden="1" customWidth="1"/>
    <col min="12" max="12" width="29.7109375" style="179" customWidth="1"/>
    <col min="13" max="13" width="29.7109375" style="179" hidden="1" customWidth="1"/>
    <col min="14" max="14" width="86.7109375" style="152" customWidth="1"/>
    <col min="15" max="15" width="53.7109375" style="152" customWidth="1"/>
    <col min="16" max="16" width="29.7109375" style="152" customWidth="1"/>
    <col min="17" max="16384" width="8.7109375" style="152"/>
  </cols>
  <sheetData>
    <row r="2" spans="2:15">
      <c r="B2" s="178" t="s">
        <v>222</v>
      </c>
    </row>
    <row r="4" spans="2:15">
      <c r="B4" s="371" t="s">
        <v>59</v>
      </c>
      <c r="C4" s="371"/>
      <c r="D4" s="371"/>
      <c r="E4" s="176"/>
    </row>
    <row r="5" spans="2:15" ht="33.6" customHeight="1">
      <c r="B5" s="372" t="s">
        <v>60</v>
      </c>
      <c r="C5" s="372"/>
      <c r="D5" s="372"/>
      <c r="E5" s="176"/>
    </row>
    <row r="6" spans="2:15">
      <c r="B6" s="371" t="s">
        <v>61</v>
      </c>
      <c r="C6" s="371"/>
      <c r="D6" s="371"/>
      <c r="E6" s="177"/>
    </row>
    <row r="8" spans="2:15">
      <c r="B8" s="182" t="s">
        <v>62</v>
      </c>
      <c r="C8" s="182"/>
    </row>
    <row r="9" spans="2:15">
      <c r="F9" s="183" t="s">
        <v>63</v>
      </c>
    </row>
    <row r="10" spans="2:15">
      <c r="B10" s="372" t="s">
        <v>63</v>
      </c>
      <c r="C10" s="372"/>
      <c r="D10" s="372"/>
      <c r="E10" s="184" t="s">
        <v>223</v>
      </c>
      <c r="F10" s="60" t="s">
        <v>65</v>
      </c>
    </row>
    <row r="12" spans="2:15">
      <c r="B12" s="182" t="s">
        <v>66</v>
      </c>
      <c r="C12" s="182"/>
      <c r="D12" s="185"/>
      <c r="E12" s="186"/>
    </row>
    <row r="13" spans="2:15" ht="21.75" thickBot="1">
      <c r="B13" s="182"/>
      <c r="C13" s="182"/>
      <c r="D13" s="185"/>
      <c r="E13" s="186"/>
    </row>
    <row r="14" spans="2:15" ht="90" customHeight="1" thickBot="1">
      <c r="C14" s="316" t="s">
        <v>67</v>
      </c>
      <c r="D14" s="317"/>
      <c r="E14" s="316" t="s">
        <v>68</v>
      </c>
      <c r="F14" s="317"/>
      <c r="G14" s="153" t="s">
        <v>69</v>
      </c>
      <c r="H14" s="153" t="s">
        <v>70</v>
      </c>
      <c r="I14" s="153" t="s">
        <v>71</v>
      </c>
      <c r="J14" s="153" t="s">
        <v>72</v>
      </c>
      <c r="K14" s="153" t="s">
        <v>73</v>
      </c>
      <c r="L14" s="153" t="s">
        <v>74</v>
      </c>
      <c r="M14" s="153" t="s">
        <v>75</v>
      </c>
      <c r="N14" s="153" t="s">
        <v>76</v>
      </c>
      <c r="O14" s="175" t="s">
        <v>77</v>
      </c>
    </row>
    <row r="15" spans="2:15" ht="221.45" customHeight="1">
      <c r="B15" s="454" t="s">
        <v>224</v>
      </c>
      <c r="C15" s="452">
        <v>1</v>
      </c>
      <c r="D15" s="338" t="s">
        <v>225</v>
      </c>
      <c r="E15" s="202" t="s">
        <v>226</v>
      </c>
      <c r="F15" s="132" t="s">
        <v>80</v>
      </c>
      <c r="G15" s="251" t="s">
        <v>81</v>
      </c>
      <c r="H15" s="63"/>
      <c r="I15" s="343">
        <v>30</v>
      </c>
      <c r="J15" s="323" t="str">
        <f>IF($F$10="No","No aplica",IF($F$10="-","Pendiente",IF(COUNTIF(H15:H16,"")&gt;0,"Pendiente",SUM(H15:H16)/4)))</f>
        <v>Pendiente</v>
      </c>
      <c r="K15" s="323" t="str">
        <f>IF($F$10="No","No aplica",IF($F$10="-","Pendiente",IF(COUNTIF(H15:H16,"")&gt;0,"Pendiente",IF(J15&gt;=1,1,J15))))</f>
        <v>Pendiente</v>
      </c>
      <c r="L15" s="332" t="str">
        <f>IF($F$10="No","No aplica",IF($F$10="-","Pendiente",IF(COUNTIF(H15:H16,"")&gt;0,"Pendiente",(K15*I15)/100)))</f>
        <v>Pendiente</v>
      </c>
      <c r="M15" s="338">
        <v>1</v>
      </c>
      <c r="N15" s="65" t="str">
        <f t="shared" ref="N15:N20" si="0">IF(COUNTIF(H15,"-")&gt;0,"",IF(H15&gt;=1,"Debe realizarse una revisión de la solicitud de reembolso/presentación de operaciones y proyectos/declaración de operaciones y proyectos para retirar las operaciones/proyectos/gastos vinculados con la materialización de esta bandera.",""))</f>
        <v/>
      </c>
      <c r="O15" s="66"/>
    </row>
    <row r="16" spans="2:15" ht="210.6" customHeight="1" thickBot="1">
      <c r="B16" s="455"/>
      <c r="C16" s="453"/>
      <c r="D16" s="362"/>
      <c r="E16" s="252" t="s">
        <v>227</v>
      </c>
      <c r="F16" s="136" t="s">
        <v>83</v>
      </c>
      <c r="G16" s="253" t="s">
        <v>81</v>
      </c>
      <c r="H16" s="91"/>
      <c r="I16" s="369"/>
      <c r="J16" s="370"/>
      <c r="K16" s="370"/>
      <c r="L16" s="368"/>
      <c r="M16" s="362"/>
      <c r="N16" s="75" t="str">
        <f t="shared" si="0"/>
        <v/>
      </c>
      <c r="O16" s="96"/>
    </row>
    <row r="17" spans="2:15" ht="164.45" customHeight="1" thickBot="1">
      <c r="B17" s="455"/>
      <c r="C17" s="161">
        <v>2</v>
      </c>
      <c r="D17" s="94" t="s">
        <v>228</v>
      </c>
      <c r="E17" s="164" t="s">
        <v>229</v>
      </c>
      <c r="F17" s="94" t="s">
        <v>92</v>
      </c>
      <c r="G17" s="254" t="s">
        <v>101</v>
      </c>
      <c r="H17" s="77"/>
      <c r="I17" s="147">
        <v>0</v>
      </c>
      <c r="J17" s="148" t="str">
        <f>IF($F$10="No","No aplica",IF($F$10="-","Pendiente",IF(COUNTIF(H17,"")&gt;0,"Pendiente",SUM(H17)/2)))</f>
        <v>Pendiente</v>
      </c>
      <c r="K17" s="148" t="str">
        <f>IF($F$10="No","No aplica",IF($F$10="-","Pendiente",IF(COUNTIF(H17,"")&gt;0,"Pendiente",IF(J17&gt;=1,1,J17))))</f>
        <v>Pendiente</v>
      </c>
      <c r="L17" s="112" t="str">
        <f>IF($F$10="No","No aplica",IF($F$10="-","Pendiente",IF(COUNTIF(H17,"")&gt;0,"Pendiente",IF(H17=2,H17/2,0))))</f>
        <v>Pendiente</v>
      </c>
      <c r="M17" s="94">
        <v>2</v>
      </c>
      <c r="N17" s="78" t="str">
        <f t="shared" si="0"/>
        <v/>
      </c>
      <c r="O17" s="79"/>
    </row>
    <row r="18" spans="2:15" ht="211.5" customHeight="1" thickBot="1">
      <c r="B18" s="455"/>
      <c r="C18" s="255">
        <v>3</v>
      </c>
      <c r="D18" s="68" t="s">
        <v>230</v>
      </c>
      <c r="E18" s="256" t="s">
        <v>231</v>
      </c>
      <c r="F18" s="130" t="s">
        <v>97</v>
      </c>
      <c r="G18" s="257" t="s">
        <v>101</v>
      </c>
      <c r="H18" s="81"/>
      <c r="I18" s="143">
        <v>0</v>
      </c>
      <c r="J18" s="144" t="str">
        <f>IF($F$10="No","No aplica",IF($F$10="-","Pendiente",IF(COUNTIF(H18,"")&gt;0,"Pendiente",SUM(H18)/2)))</f>
        <v>Pendiente</v>
      </c>
      <c r="K18" s="144" t="str">
        <f>IF($F$10="No","No aplica",IF($F$10="-","Pendiente",IF(COUNTIF(H18,"")&gt;0,"Pendiente",IF(J18&gt;=1,1,J18))))</f>
        <v>Pendiente</v>
      </c>
      <c r="L18" s="111" t="str">
        <f>IF($F$10="No","No aplica",IF($F$10="-","Pendiente",IF(COUNTIF(H18,"")&gt;0,"Pendiente",IF(H18=2,H18/2,0))))</f>
        <v>Pendiente</v>
      </c>
      <c r="M18" s="68">
        <v>2</v>
      </c>
      <c r="N18" s="98" t="str">
        <f t="shared" si="0"/>
        <v/>
      </c>
      <c r="O18" s="86"/>
    </row>
    <row r="19" spans="2:15" ht="235.5" customHeight="1">
      <c r="B19" s="455"/>
      <c r="C19" s="452">
        <v>4</v>
      </c>
      <c r="D19" s="338" t="s">
        <v>232</v>
      </c>
      <c r="E19" s="167" t="s">
        <v>233</v>
      </c>
      <c r="F19" s="132" t="s">
        <v>100</v>
      </c>
      <c r="G19" s="251" t="s">
        <v>81</v>
      </c>
      <c r="H19" s="63"/>
      <c r="I19" s="343">
        <v>5</v>
      </c>
      <c r="J19" s="323" t="str">
        <f>IF($F$10="No","No aplica",IF($F$10="-","Pendiente",IF(COUNTIF(H19:H20,"")&gt;0,"Pendiente",SUM(H19:H20)/4)))</f>
        <v>Pendiente</v>
      </c>
      <c r="K19" s="323" t="str">
        <f>IF($F$10="No","No aplica",IF($F$10="-","Pendiente",IF(COUNTIF(H19:H20,"")&gt;0,"Pendiente",IF(J19&gt;=1,1,J19))))</f>
        <v>Pendiente</v>
      </c>
      <c r="L19" s="332" t="str">
        <f>IF($F$10="No","No aplica",IF($F$10="-","Pendiente",IF(COUNTIF(H19:H20,"")&gt;0,"Pendiente",(K19*I19)/100)))</f>
        <v>Pendiente</v>
      </c>
      <c r="M19" s="338">
        <v>1</v>
      </c>
      <c r="N19" s="65" t="str">
        <f t="shared" si="0"/>
        <v/>
      </c>
      <c r="O19" s="66"/>
    </row>
    <row r="20" spans="2:15" ht="176.45" customHeight="1" thickBot="1">
      <c r="B20" s="455"/>
      <c r="C20" s="453"/>
      <c r="D20" s="362"/>
      <c r="E20" s="210" t="s">
        <v>234</v>
      </c>
      <c r="F20" s="136" t="s">
        <v>173</v>
      </c>
      <c r="G20" s="253" t="s">
        <v>81</v>
      </c>
      <c r="H20" s="91"/>
      <c r="I20" s="369"/>
      <c r="J20" s="370"/>
      <c r="K20" s="370"/>
      <c r="L20" s="368"/>
      <c r="M20" s="362"/>
      <c r="N20" s="75" t="str">
        <f t="shared" si="0"/>
        <v/>
      </c>
      <c r="O20" s="96"/>
    </row>
    <row r="21" spans="2:15" ht="200.45" customHeight="1">
      <c r="B21" s="455"/>
      <c r="C21" s="452">
        <v>5</v>
      </c>
      <c r="D21" s="338" t="s">
        <v>235</v>
      </c>
      <c r="E21" s="167" t="s">
        <v>236</v>
      </c>
      <c r="F21" s="132" t="s">
        <v>104</v>
      </c>
      <c r="G21" s="251" t="s">
        <v>81</v>
      </c>
      <c r="H21" s="63"/>
      <c r="I21" s="343">
        <v>20</v>
      </c>
      <c r="J21" s="323" t="str">
        <f>IF($F$10="No","No aplica",IF($F$10="-","Pendiente",IF(COUNTIF(H21:H22,"")&gt;0,"Pendiente",SUM(H21:H22)/4)))</f>
        <v>Pendiente</v>
      </c>
      <c r="K21" s="323" t="str">
        <f>IF($F$10="No","No aplica",IF($F$10="-","Pendiente",IF(COUNTIF(H21:H22,"")&gt;0,"Pendiente",IF(J21&gt;=1,1,J21))))</f>
        <v>Pendiente</v>
      </c>
      <c r="L21" s="332" t="str">
        <f>IF($F$10="No","No aplica",IF($F$10="-","Pendiente",IF(COUNTIF(H21:H22,"")&gt;0,"Pendiente",(K21*I21)/100)))</f>
        <v>Pendiente</v>
      </c>
      <c r="M21" s="338">
        <v>1</v>
      </c>
      <c r="N21" s="65" t="str">
        <f>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66"/>
    </row>
    <row r="22" spans="2:15" ht="141.6" customHeight="1" thickBot="1">
      <c r="B22" s="455"/>
      <c r="C22" s="453"/>
      <c r="D22" s="362"/>
      <c r="E22" s="210" t="s">
        <v>237</v>
      </c>
      <c r="F22" s="136" t="s">
        <v>185</v>
      </c>
      <c r="G22" s="253" t="s">
        <v>81</v>
      </c>
      <c r="H22" s="91"/>
      <c r="I22" s="369"/>
      <c r="J22" s="370"/>
      <c r="K22" s="370"/>
      <c r="L22" s="368"/>
      <c r="M22" s="362"/>
      <c r="N22" s="75" t="str">
        <f t="shared" ref="N22:N31" si="1">IF(COUNTIF(H22,"-")&gt;0,"",IF(H22&gt;=1,"Debe realizarse una revisión de la solicitud de reembolso/presentación de operaciones y proyectos/declaración de operaciones y proyectos para retirar las operaciones/proyectos/gastos vinculados con la materialización de esta bandera.",""))</f>
        <v/>
      </c>
      <c r="O22" s="96"/>
    </row>
    <row r="23" spans="2:15" ht="189.95" customHeight="1">
      <c r="B23" s="455"/>
      <c r="C23" s="452">
        <v>6</v>
      </c>
      <c r="D23" s="338" t="s">
        <v>238</v>
      </c>
      <c r="E23" s="167" t="s">
        <v>239</v>
      </c>
      <c r="F23" s="132" t="s">
        <v>107</v>
      </c>
      <c r="G23" s="251" t="s">
        <v>81</v>
      </c>
      <c r="H23" s="63"/>
      <c r="I23" s="343">
        <v>10</v>
      </c>
      <c r="J23" s="323" t="str">
        <f>IF($F$10="No","No aplica",IF($F$10="-","Pendiente",IF(COUNTIF(H23:H24,"")&gt;0,"Pendiente",SUM(H23:H24)/4)))</f>
        <v>Pendiente</v>
      </c>
      <c r="K23" s="323" t="str">
        <f>IF($F$10="No","No aplica",IF($F$10="-","Pendiente",IF(COUNTIF(H23:H24,"")&gt;0,"Pendiente",IF(J23&gt;=1,1,J23))))</f>
        <v>Pendiente</v>
      </c>
      <c r="L23" s="332" t="str">
        <f>IF($F$10="No","No aplica",IF($F$10="-","Pendiente",IF(COUNTIF(H23:H24,"")&gt;0,"Pendiente",(K23*I23)/100)))</f>
        <v>Pendiente</v>
      </c>
      <c r="M23" s="338">
        <v>1</v>
      </c>
      <c r="N23" s="65" t="str">
        <f t="shared" si="1"/>
        <v/>
      </c>
      <c r="O23" s="66"/>
    </row>
    <row r="24" spans="2:15" ht="217.5" customHeight="1" thickBot="1">
      <c r="B24" s="455"/>
      <c r="C24" s="453"/>
      <c r="D24" s="362"/>
      <c r="E24" s="210" t="s">
        <v>240</v>
      </c>
      <c r="F24" s="136" t="s">
        <v>109</v>
      </c>
      <c r="G24" s="253" t="s">
        <v>81</v>
      </c>
      <c r="H24" s="91"/>
      <c r="I24" s="369"/>
      <c r="J24" s="370"/>
      <c r="K24" s="370"/>
      <c r="L24" s="368"/>
      <c r="M24" s="362"/>
      <c r="N24" s="75" t="str">
        <f t="shared" si="1"/>
        <v/>
      </c>
      <c r="O24" s="96"/>
    </row>
    <row r="25" spans="2:15" ht="126">
      <c r="B25" s="352"/>
      <c r="C25" s="358">
        <v>7</v>
      </c>
      <c r="D25" s="338" t="s">
        <v>241</v>
      </c>
      <c r="E25" s="202" t="s">
        <v>242</v>
      </c>
      <c r="F25" s="132" t="s">
        <v>118</v>
      </c>
      <c r="G25" s="251" t="s">
        <v>81</v>
      </c>
      <c r="H25" s="63"/>
      <c r="I25" s="343">
        <v>10</v>
      </c>
      <c r="J25" s="323" t="str">
        <f>IF($F$10="No","No aplica",IF($F$10="-","Pendiente",IF(COUNTIF(H25:H27,"")&gt;0,"Pendiente",IF(H26=2,H26/2+(H25+H27)/4,(H25+H27)/4))))</f>
        <v>Pendiente</v>
      </c>
      <c r="K25" s="323" t="str">
        <f>IF($F$10="No","No aplica",IF($F$10="-","Pendiente",IF(COUNTIF(H25:H27,"")&gt;0,"Pendiente",IF(J25&gt;=1,1,J25))))</f>
        <v>Pendiente</v>
      </c>
      <c r="L25" s="332" t="str">
        <f>IF($F$10="No","No aplica",IF($F$10="-","Pendiente",IF(COUNTIF(H25:H27,"")&gt;0,"Pendiente",IF(H26=2,H26/2,((H25+H27)/4)*I25/100))))</f>
        <v>Pendiente</v>
      </c>
      <c r="M25" s="338">
        <v>2</v>
      </c>
      <c r="N25" s="65" t="str">
        <f t="shared" si="1"/>
        <v/>
      </c>
      <c r="O25" s="66"/>
    </row>
    <row r="26" spans="2:15" ht="117.95" customHeight="1">
      <c r="B26" s="352"/>
      <c r="C26" s="355"/>
      <c r="D26" s="339"/>
      <c r="E26" s="170" t="s">
        <v>243</v>
      </c>
      <c r="F26" s="133" t="s">
        <v>244</v>
      </c>
      <c r="G26" s="258" t="s">
        <v>101</v>
      </c>
      <c r="H26" s="67"/>
      <c r="I26" s="344"/>
      <c r="J26" s="324"/>
      <c r="K26" s="324"/>
      <c r="L26" s="333"/>
      <c r="M26" s="339"/>
      <c r="N26" s="69" t="str">
        <f t="shared" si="1"/>
        <v/>
      </c>
      <c r="O26" s="70"/>
    </row>
    <row r="27" spans="2:15" ht="147.75" thickBot="1">
      <c r="B27" s="352"/>
      <c r="C27" s="356"/>
      <c r="D27" s="340"/>
      <c r="E27" s="158" t="s">
        <v>245</v>
      </c>
      <c r="F27" s="134" t="s">
        <v>246</v>
      </c>
      <c r="G27" s="259" t="s">
        <v>81</v>
      </c>
      <c r="H27" s="71"/>
      <c r="I27" s="345"/>
      <c r="J27" s="325"/>
      <c r="K27" s="325"/>
      <c r="L27" s="334"/>
      <c r="M27" s="340"/>
      <c r="N27" s="73" t="str">
        <f t="shared" si="1"/>
        <v/>
      </c>
      <c r="O27" s="74"/>
    </row>
    <row r="28" spans="2:15" ht="168">
      <c r="B28" s="455"/>
      <c r="C28" s="458">
        <v>8</v>
      </c>
      <c r="D28" s="357" t="s">
        <v>247</v>
      </c>
      <c r="E28" s="154" t="s">
        <v>248</v>
      </c>
      <c r="F28" s="135" t="s">
        <v>121</v>
      </c>
      <c r="G28" s="260" t="s">
        <v>81</v>
      </c>
      <c r="H28" s="81"/>
      <c r="I28" s="346">
        <v>5</v>
      </c>
      <c r="J28" s="335" t="str">
        <f>IF($F$10="No","No aplica",IF($F$10="-","Pendiente",IF(COUNTIF(H28:H31,"")&gt;0,"Pendiente",SUM(H28:H31)/8)))</f>
        <v>Pendiente</v>
      </c>
      <c r="K28" s="335" t="str">
        <f>IF($F$10="No","No aplica",IF($F$10="-","Pendiente",IF(COUNTIF(H28:H31,"")&gt;0,"Pendiente",IF(J28&gt;=1,1,J28))))</f>
        <v>Pendiente</v>
      </c>
      <c r="L28" s="451" t="str">
        <f>IF($F$10="No","No aplica",IF($F$10="-","Pendiente",IF(COUNTIF(H28:H31,"")&gt;0,"Pendiente",(K28*I28)/100)))</f>
        <v>Pendiente</v>
      </c>
      <c r="M28" s="357">
        <v>1</v>
      </c>
      <c r="N28" s="82" t="str">
        <f t="shared" si="1"/>
        <v/>
      </c>
      <c r="O28" s="83"/>
    </row>
    <row r="29" spans="2:15" ht="126">
      <c r="B29" s="455"/>
      <c r="C29" s="459"/>
      <c r="D29" s="339"/>
      <c r="E29" s="156" t="s">
        <v>249</v>
      </c>
      <c r="F29" s="133" t="s">
        <v>123</v>
      </c>
      <c r="G29" s="261" t="s">
        <v>81</v>
      </c>
      <c r="H29" s="67"/>
      <c r="I29" s="344"/>
      <c r="J29" s="324"/>
      <c r="K29" s="324"/>
      <c r="L29" s="333"/>
      <c r="M29" s="339"/>
      <c r="N29" s="69" t="str">
        <f t="shared" si="1"/>
        <v/>
      </c>
      <c r="O29" s="70"/>
    </row>
    <row r="30" spans="2:15" ht="168">
      <c r="B30" s="455"/>
      <c r="C30" s="459"/>
      <c r="D30" s="339"/>
      <c r="E30" s="156" t="s">
        <v>250</v>
      </c>
      <c r="F30" s="133" t="s">
        <v>125</v>
      </c>
      <c r="G30" s="261" t="s">
        <v>81</v>
      </c>
      <c r="H30" s="67"/>
      <c r="I30" s="344"/>
      <c r="J30" s="324"/>
      <c r="K30" s="324"/>
      <c r="L30" s="333"/>
      <c r="M30" s="339"/>
      <c r="N30" s="69" t="str">
        <f t="shared" si="1"/>
        <v/>
      </c>
      <c r="O30" s="70"/>
    </row>
    <row r="31" spans="2:15" ht="117" customHeight="1" thickBot="1">
      <c r="B31" s="455"/>
      <c r="C31" s="453"/>
      <c r="D31" s="362"/>
      <c r="E31" s="252" t="s">
        <v>251</v>
      </c>
      <c r="F31" s="136" t="s">
        <v>252</v>
      </c>
      <c r="G31" s="253" t="s">
        <v>81</v>
      </c>
      <c r="H31" s="91"/>
      <c r="I31" s="369"/>
      <c r="J31" s="370"/>
      <c r="K31" s="370"/>
      <c r="L31" s="368"/>
      <c r="M31" s="362"/>
      <c r="N31" s="75" t="str">
        <f t="shared" si="1"/>
        <v/>
      </c>
      <c r="O31" s="96"/>
    </row>
    <row r="32" spans="2:15" ht="168">
      <c r="B32" s="455"/>
      <c r="C32" s="391">
        <v>9</v>
      </c>
      <c r="D32" s="363" t="s">
        <v>253</v>
      </c>
      <c r="E32" s="262" t="s">
        <v>120</v>
      </c>
      <c r="F32" s="132" t="s">
        <v>254</v>
      </c>
      <c r="G32" s="251" t="s">
        <v>81</v>
      </c>
      <c r="H32" s="63"/>
      <c r="I32" s="392">
        <v>20</v>
      </c>
      <c r="J32" s="367" t="str">
        <f>IF($F$10="No","No aplica",IF($F$10="-","Pendiente",IF(COUNTIF(H32:H34,"")&gt;0,"Pendiente",SUM(H32:H34)/6)))</f>
        <v>Pendiente</v>
      </c>
      <c r="K32" s="367" t="str">
        <f>IF($F$10="No","No aplica",IF($F$10="-","Pendiente",IF(COUNTIF(H32:H34,"")&gt;0,"Pendiente",IF(J32&gt;=1,1,J32))))</f>
        <v>Pendiente</v>
      </c>
      <c r="L32" s="326" t="str">
        <f>IF($F$10="No","No aplica",IF($F$10="-","Pendiente",IF(COUNTIF(H32:H34,"")&gt;0,"Pendiente",(K32*I32)/100)))</f>
        <v>Pendiente</v>
      </c>
      <c r="M32" s="363">
        <v>1</v>
      </c>
      <c r="N32" s="65" t="str">
        <f>IF(COUNTIF(H32,"-")&gt;0,"",IF(H32&gt;=1,"Debe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32" s="66"/>
    </row>
    <row r="33" spans="2:16" ht="168">
      <c r="B33" s="455"/>
      <c r="C33" s="360"/>
      <c r="D33" s="336"/>
      <c r="E33" s="263" t="s">
        <v>255</v>
      </c>
      <c r="F33" s="133" t="s">
        <v>256</v>
      </c>
      <c r="G33" s="261" t="s">
        <v>81</v>
      </c>
      <c r="H33" s="67"/>
      <c r="I33" s="347"/>
      <c r="J33" s="341"/>
      <c r="K33" s="341"/>
      <c r="L33" s="327"/>
      <c r="M33" s="336"/>
      <c r="N33" s="69" t="str">
        <f>IF(COUNTIF(H33,"-")&gt;0,"",IF(H33&gt;=1,"Debe realizarse una revisión de la solicitud de reembolso/presentación de operaciones y proyectos/declaración de operaciones y proyectos para retirar las operaciones/proyectos/gastos vinculados con la materialización de esta bandera.",""))</f>
        <v/>
      </c>
      <c r="O33" s="70"/>
    </row>
    <row r="34" spans="2:16" ht="207" customHeight="1" thickBot="1">
      <c r="B34" s="456"/>
      <c r="C34" s="361"/>
      <c r="D34" s="337"/>
      <c r="E34" s="264" t="s">
        <v>257</v>
      </c>
      <c r="F34" s="134" t="s">
        <v>258</v>
      </c>
      <c r="G34" s="259" t="s">
        <v>81</v>
      </c>
      <c r="H34" s="71"/>
      <c r="I34" s="348"/>
      <c r="J34" s="342"/>
      <c r="K34" s="342"/>
      <c r="L34" s="328"/>
      <c r="M34" s="337"/>
      <c r="N34" s="73" t="str">
        <f>IF(COUNTIF(H34,"-")&gt;0,"",IF(H34&gt;=1,"Debe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34" s="74"/>
    </row>
    <row r="35" spans="2:16" ht="34.5" customHeight="1" thickBot="1">
      <c r="E35" s="396" t="s">
        <v>259</v>
      </c>
      <c r="F35" s="397"/>
      <c r="G35" s="397"/>
      <c r="H35" s="397"/>
      <c r="I35" s="397">
        <f>SUM(I15:I33)</f>
        <v>100</v>
      </c>
      <c r="J35" s="397"/>
      <c r="K35" s="398"/>
      <c r="L35" s="113" t="str">
        <f>IF($F$10="No","No aplica",IF($F$10="-","Pendiente",IF(COUNTIF(H15:H34,"")&gt;0,"Pendiente",IF(OR(H17=2,H18=2,H26=2),1,IF(H17=2,IF(L17+SUM(L15:L16)+SUM(L18:L34)&gt;=1,1,L17+SUM(L15:L16)+SUM(L18:L34)),IF(H18&gt;=2,IF(L18+SUM(L15:L17)+SUM(L19:L34)&gt;=1,1,L18+SUM(L15:L17)+SUM(L19:L34)),IF(H26=2,IF(L25+SUM(L15:L25)+SUM(L27:L34)&gt;=1,1,L25+SUM(L15:L25)+SUM(L27:L34)),SUM(L15:L34))))))))</f>
        <v>Pendiente</v>
      </c>
      <c r="M35" s="150"/>
      <c r="N35" s="150" t="str">
        <f t="shared" ref="N35" si="2">IF(COUNTIF(H35,"-")&gt;0,"",IF(H35&gt;=1,"La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35" s="150"/>
      <c r="P35" s="151"/>
    </row>
    <row r="36" spans="2:16">
      <c r="L36" s="457" t="str">
        <f>IF(E5="Beneficiario","",IF(AND(L35&gt;=25%,L35&lt;49.999%),"Deben intensificarse sus verificaciones de gestión/control de calidad en relación con las banderas rojas materializadas",""))</f>
        <v/>
      </c>
      <c r="M36" s="321"/>
      <c r="N36" s="321"/>
      <c r="O36" s="321"/>
      <c r="P36" s="321"/>
    </row>
    <row r="37" spans="2:16">
      <c r="L37" s="322" t="str">
        <f>IF(OR(L35="Pendiente",L35="no aplica"),"",IF(OR(H18=2,H26=2,H17=2),"No se puede continuar con la solicitud de reembolso o con la presentación de operaciones y proyectos hasta que el nivel de riesgo no esté por debajo de 50%",IF(COUNTIF(H15:H34,"-")&gt;0,"",IF(OR(L35&gt;=0.5),"No se puede seguir con la presentación de operaciones y proyectos hasta que su nivel de riesgo no esté por debajo del crítico",""))))</f>
        <v/>
      </c>
      <c r="M37" s="322"/>
      <c r="N37" s="322"/>
      <c r="O37" s="322"/>
      <c r="P37" s="322"/>
    </row>
    <row r="50" spans="4:13">
      <c r="M50" s="265"/>
    </row>
    <row r="53" spans="4:13">
      <c r="D53" s="152"/>
    </row>
    <row r="54" spans="4:13">
      <c r="D54" s="152"/>
    </row>
    <row r="55" spans="4:13">
      <c r="D55" s="152"/>
    </row>
    <row r="56" spans="4:13">
      <c r="D56" s="152"/>
    </row>
    <row r="57" spans="4:13">
      <c r="D57" s="152"/>
    </row>
    <row r="58" spans="4:13">
      <c r="D58" s="152"/>
    </row>
    <row r="59" spans="4:13">
      <c r="D59" s="152"/>
    </row>
    <row r="60" spans="4:13">
      <c r="D60" s="152"/>
    </row>
    <row r="61" spans="4:13">
      <c r="D61" s="152"/>
    </row>
    <row r="62" spans="4:13">
      <c r="D62" s="152"/>
    </row>
    <row r="63" spans="4:13">
      <c r="D63" s="152"/>
    </row>
    <row r="64" spans="4:13">
      <c r="D64" s="152"/>
    </row>
    <row r="65" spans="9:13" s="152" customFormat="1">
      <c r="I65" s="179"/>
      <c r="J65" s="179"/>
      <c r="K65" s="179"/>
      <c r="L65" s="179"/>
      <c r="M65" s="179"/>
    </row>
    <row r="66" spans="9:13" s="152" customFormat="1">
      <c r="I66" s="179"/>
      <c r="J66" s="179"/>
      <c r="K66" s="179"/>
      <c r="L66" s="179"/>
      <c r="M66" s="179"/>
    </row>
    <row r="67" spans="9:13" s="152" customFormat="1">
      <c r="I67" s="179"/>
      <c r="J67" s="179"/>
      <c r="K67" s="179"/>
      <c r="L67" s="179"/>
      <c r="M67" s="179"/>
    </row>
    <row r="68" spans="9:13" s="152" customFormat="1">
      <c r="I68" s="179"/>
      <c r="J68" s="179"/>
      <c r="K68" s="179"/>
      <c r="L68" s="179"/>
      <c r="M68" s="179"/>
    </row>
    <row r="69" spans="9:13" s="152" customFormat="1">
      <c r="I69" s="179"/>
      <c r="J69" s="179"/>
      <c r="K69" s="179"/>
      <c r="L69" s="179"/>
      <c r="M69" s="179"/>
    </row>
    <row r="70" spans="9:13" s="152" customFormat="1">
      <c r="I70" s="179"/>
      <c r="J70" s="179"/>
      <c r="K70" s="179"/>
      <c r="L70" s="179"/>
      <c r="M70" s="179"/>
    </row>
    <row r="71" spans="9:13" s="152" customFormat="1">
      <c r="I71" s="179"/>
      <c r="J71" s="179"/>
      <c r="K71" s="179"/>
      <c r="L71" s="179"/>
      <c r="M71" s="179"/>
    </row>
    <row r="72" spans="9:13" s="152" customFormat="1">
      <c r="I72" s="179"/>
      <c r="J72" s="179"/>
      <c r="K72" s="179"/>
      <c r="L72" s="179"/>
      <c r="M72" s="179"/>
    </row>
    <row r="73" spans="9:13" s="152" customFormat="1">
      <c r="I73" s="179"/>
      <c r="J73" s="179"/>
      <c r="K73" s="179"/>
      <c r="L73" s="179"/>
      <c r="M73" s="179"/>
    </row>
    <row r="74" spans="9:13" s="152" customFormat="1">
      <c r="I74" s="179"/>
      <c r="J74" s="179"/>
      <c r="K74" s="179"/>
      <c r="L74" s="179"/>
      <c r="M74" s="179"/>
    </row>
    <row r="75" spans="9:13" s="152" customFormat="1">
      <c r="I75" s="179"/>
      <c r="J75" s="179"/>
      <c r="K75" s="179"/>
      <c r="L75" s="179"/>
      <c r="M75" s="179"/>
    </row>
    <row r="76" spans="9:13" s="152" customFormat="1">
      <c r="I76" s="179"/>
      <c r="J76" s="179"/>
      <c r="K76" s="179"/>
      <c r="L76" s="179"/>
      <c r="M76" s="179"/>
    </row>
    <row r="77" spans="9:13" s="152" customFormat="1">
      <c r="I77" s="179"/>
      <c r="J77" s="179"/>
      <c r="K77" s="179"/>
      <c r="L77" s="179"/>
      <c r="M77" s="179"/>
    </row>
    <row r="78" spans="9:13" s="152" customFormat="1">
      <c r="I78" s="179"/>
      <c r="J78" s="179"/>
      <c r="K78" s="179"/>
      <c r="L78" s="179"/>
      <c r="M78" s="179"/>
    </row>
    <row r="79" spans="9:13" s="152" customFormat="1">
      <c r="I79" s="179"/>
      <c r="J79" s="179"/>
      <c r="K79" s="179"/>
      <c r="L79" s="179"/>
      <c r="M79" s="179"/>
    </row>
    <row r="80" spans="9:13" s="152" customFormat="1">
      <c r="I80" s="179"/>
      <c r="J80" s="179"/>
      <c r="K80" s="179"/>
      <c r="L80" s="179"/>
      <c r="M80" s="179"/>
    </row>
    <row r="81" spans="9:13" s="152" customFormat="1">
      <c r="I81" s="179"/>
      <c r="J81" s="179"/>
      <c r="K81" s="179"/>
      <c r="L81" s="179"/>
      <c r="M81" s="179"/>
    </row>
    <row r="82" spans="9:13" s="152" customFormat="1">
      <c r="I82" s="179"/>
      <c r="J82" s="179"/>
      <c r="K82" s="179"/>
      <c r="L82" s="179"/>
      <c r="M82" s="179"/>
    </row>
    <row r="83" spans="9:13" s="152" customFormat="1">
      <c r="I83" s="179"/>
      <c r="J83" s="179"/>
      <c r="K83" s="179"/>
      <c r="L83" s="179"/>
      <c r="M83" s="179"/>
    </row>
    <row r="84" spans="9:13" s="152" customFormat="1">
      <c r="I84" s="179"/>
      <c r="J84" s="179"/>
      <c r="K84" s="179"/>
      <c r="L84" s="179"/>
      <c r="M84" s="179"/>
    </row>
    <row r="85" spans="9:13" s="152" customFormat="1">
      <c r="I85" s="179"/>
      <c r="J85" s="179"/>
      <c r="K85" s="179"/>
      <c r="L85" s="179"/>
      <c r="M85" s="179"/>
    </row>
    <row r="86" spans="9:13" s="152" customFormat="1">
      <c r="I86" s="179"/>
      <c r="J86" s="179"/>
      <c r="K86" s="179"/>
      <c r="L86" s="179"/>
      <c r="M86" s="179"/>
    </row>
  </sheetData>
  <sheetProtection algorithmName="SHA-512" hashValue="6P6+2eKtU3pUNmkiryH57+BElaYkviJlFJfyu/4hthutcCnRVNSkvrPXCpQD5QhYJj30/P1TK1AU3Yyqgl21Mg==" saltValue="Ik2eBO0UVZuPDEzPsoYV1Q==" spinCount="100000" sheet="1" objects="1" scenarios="1"/>
  <mergeCells count="59">
    <mergeCell ref="L37:P37"/>
    <mergeCell ref="E35:K35"/>
    <mergeCell ref="C25:C27"/>
    <mergeCell ref="D25:D27"/>
    <mergeCell ref="C28:C31"/>
    <mergeCell ref="D28:D31"/>
    <mergeCell ref="C32:C34"/>
    <mergeCell ref="D32:D34"/>
    <mergeCell ref="I32:I34"/>
    <mergeCell ref="J32:J34"/>
    <mergeCell ref="I25:I27"/>
    <mergeCell ref="J25:J27"/>
    <mergeCell ref="I28:I31"/>
    <mergeCell ref="J28:J31"/>
    <mergeCell ref="K32:K34"/>
    <mergeCell ref="L32:L34"/>
    <mergeCell ref="I21:I22"/>
    <mergeCell ref="J21:J22"/>
    <mergeCell ref="K21:K22"/>
    <mergeCell ref="C14:D14"/>
    <mergeCell ref="L36:P36"/>
    <mergeCell ref="L15:L16"/>
    <mergeCell ref="I23:I24"/>
    <mergeCell ref="J23:J24"/>
    <mergeCell ref="K23:K24"/>
    <mergeCell ref="J19:J20"/>
    <mergeCell ref="I19:I20"/>
    <mergeCell ref="K19:K20"/>
    <mergeCell ref="J15:J16"/>
    <mergeCell ref="C19:C20"/>
    <mergeCell ref="D19:D20"/>
    <mergeCell ref="C21:C22"/>
    <mergeCell ref="M15:M16"/>
    <mergeCell ref="B4:D4"/>
    <mergeCell ref="B5:D5"/>
    <mergeCell ref="B6:D6"/>
    <mergeCell ref="B10:D10"/>
    <mergeCell ref="C15:C16"/>
    <mergeCell ref="D15:D16"/>
    <mergeCell ref="E14:F14"/>
    <mergeCell ref="K15:K16"/>
    <mergeCell ref="I15:I16"/>
    <mergeCell ref="B15:B34"/>
    <mergeCell ref="D21:D22"/>
    <mergeCell ref="C23:C24"/>
    <mergeCell ref="D23:D24"/>
    <mergeCell ref="L21:L22"/>
    <mergeCell ref="M21:M22"/>
    <mergeCell ref="L19:L20"/>
    <mergeCell ref="M19:M20"/>
    <mergeCell ref="K25:K27"/>
    <mergeCell ref="L25:L27"/>
    <mergeCell ref="M25:M27"/>
    <mergeCell ref="M32:M34"/>
    <mergeCell ref="K28:K31"/>
    <mergeCell ref="L28:L31"/>
    <mergeCell ref="M28:M31"/>
    <mergeCell ref="L23:L24"/>
    <mergeCell ref="M23:M24"/>
  </mergeCells>
  <conditionalFormatting sqref="F10">
    <cfRule type="cellIs" dxfId="58" priority="13" stopIfTrue="1" operator="equal">
      <formula>"-"</formula>
    </cfRule>
  </conditionalFormatting>
  <conditionalFormatting sqref="J15:L17 J19:L32">
    <cfRule type="cellIs" dxfId="57" priority="20" stopIfTrue="1" operator="between">
      <formula>0.5</formula>
      <formula>4</formula>
    </cfRule>
    <cfRule type="cellIs" dxfId="56" priority="21" stopIfTrue="1" operator="between">
      <formula>0.25</formula>
      <formula>0.49999</formula>
    </cfRule>
    <cfRule type="cellIs" dxfId="55" priority="22" stopIfTrue="1" operator="between">
      <formula>0.1</formula>
      <formula>0.249999</formula>
    </cfRule>
    <cfRule type="cellIs" dxfId="54" priority="23" stopIfTrue="1" operator="between">
      <formula>0</formula>
      <formula>0.099999</formula>
    </cfRule>
  </conditionalFormatting>
  <conditionalFormatting sqref="J15:L32">
    <cfRule type="expression" dxfId="53" priority="1">
      <formula>+$J15="pendiente"</formula>
    </cfRule>
  </conditionalFormatting>
  <conditionalFormatting sqref="J18:L18">
    <cfRule type="cellIs" dxfId="52" priority="2" stopIfTrue="1" operator="between">
      <formula>0.5</formula>
      <formula>4</formula>
    </cfRule>
    <cfRule type="cellIs" dxfId="51" priority="3" stopIfTrue="1" operator="between">
      <formula>0.25</formula>
      <formula>0.49999</formula>
    </cfRule>
    <cfRule type="cellIs" dxfId="50" priority="4" stopIfTrue="1" operator="between">
      <formula>0.1</formula>
      <formula>0.249999</formula>
    </cfRule>
    <cfRule type="cellIs" dxfId="49" priority="5" stopIfTrue="1" operator="between">
      <formula>0</formula>
      <formula>0.099999</formula>
    </cfRule>
  </conditionalFormatting>
  <conditionalFormatting sqref="L15:L35">
    <cfRule type="cellIs" dxfId="48" priority="11" operator="equal">
      <formula>"no aplica"</formula>
    </cfRule>
  </conditionalFormatting>
  <conditionalFormatting sqref="L35">
    <cfRule type="cellIs" dxfId="47" priority="14" stopIfTrue="1" operator="equal">
      <formula>"pendiente"</formula>
    </cfRule>
    <cfRule type="cellIs" dxfId="46" priority="15" stopIfTrue="1" operator="between">
      <formula>0.5</formula>
      <formula>1</formula>
    </cfRule>
    <cfRule type="cellIs" dxfId="45" priority="16" stopIfTrue="1" operator="between">
      <formula>0.25</formula>
      <formula>0.49999</formula>
    </cfRule>
    <cfRule type="cellIs" dxfId="44" priority="17" stopIfTrue="1" operator="between">
      <formula>0.1</formula>
      <formula>0.249999</formula>
    </cfRule>
    <cfRule type="cellIs" dxfId="43" priority="18" stopIfTrue="1" operator="between">
      <formula>0</formula>
      <formula>0.09999</formula>
    </cfRule>
  </conditionalFormatting>
  <dataValidations count="5">
    <dataValidation type="list" allowBlank="1" showInputMessage="1" showErrorMessage="1" sqref="F10" xr:uid="{1AD5B617-1E1B-4D8D-854D-BCE427FC33F9}">
      <formula1>"-,Sí,No"</formula1>
    </dataValidation>
    <dataValidation type="list" allowBlank="1" showInputMessage="1" showErrorMessage="1" sqref="E4" xr:uid="{103A898F-D359-408C-8E4F-FB9C3DD28305}">
      <formula1>"AUTORIDAD DE GESTIÓN, ORGANISMO INTERMEDIO, BENEFICIARIO"</formula1>
    </dataValidation>
    <dataValidation type="list" allowBlank="1" showInputMessage="1" showErrorMessage="1" sqref="H23:H25 H27:H34" xr:uid="{3689358F-D7CA-4BA5-BA86-D963DC73EAE2}">
      <formula1>"0,1,2"</formula1>
    </dataValidation>
    <dataValidation type="list" allowBlank="1" showInputMessage="1" showErrorMessage="1" sqref="H26 H17:H18" xr:uid="{C27B9E31-3E94-4F94-961C-DAAE12686508}">
      <formula1>"0,2"</formula1>
    </dataValidation>
    <dataValidation type="list" allowBlank="1" showInputMessage="1" showErrorMessage="1" sqref="H15:H16 H19:H20 H21:H22" xr:uid="{B084E31B-4F8B-4D84-91E1-8DC3E204755E}">
      <formula1>"0,1,2,"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A74A-32B2-498F-AE7A-274733424931}">
  <dimension ref="B1:P55"/>
  <sheetViews>
    <sheetView showGridLines="0" zoomScale="25" zoomScaleNormal="25" workbookViewId="0">
      <selection activeCell="N16" sqref="N16"/>
    </sheetView>
  </sheetViews>
  <sheetFormatPr defaultColWidth="8.7109375" defaultRowHeight="21"/>
  <cols>
    <col min="1" max="2" width="8.7109375" style="152"/>
    <col min="3" max="3" width="8.7109375" style="179"/>
    <col min="4" max="4" width="29.140625" style="179" customWidth="1"/>
    <col min="5" max="5" width="105.85546875" style="152" customWidth="1"/>
    <col min="6" max="6" width="11.7109375" style="152" customWidth="1"/>
    <col min="7" max="7" width="45" style="152" customWidth="1"/>
    <col min="8" max="8" width="35.140625" style="152" customWidth="1"/>
    <col min="9" max="9" width="20.7109375" style="152" hidden="1" customWidth="1"/>
    <col min="10" max="10" width="33.7109375" style="152" hidden="1" customWidth="1"/>
    <col min="11" max="11" width="28.85546875" style="152" hidden="1" customWidth="1"/>
    <col min="12" max="12" width="27.5703125" style="152" customWidth="1"/>
    <col min="13" max="13" width="28" style="152" hidden="1" customWidth="1"/>
    <col min="14" max="14" width="85.85546875" style="152" customWidth="1"/>
    <col min="15" max="15" width="66" style="152" customWidth="1"/>
    <col min="16" max="16384" width="8.7109375" style="152"/>
  </cols>
  <sheetData>
    <row r="1" spans="2:15">
      <c r="C1" s="152"/>
    </row>
    <row r="2" spans="2:15">
      <c r="B2" s="178" t="s">
        <v>260</v>
      </c>
      <c r="C2" s="152"/>
    </row>
    <row r="3" spans="2:15">
      <c r="C3" s="152"/>
    </row>
    <row r="4" spans="2:15">
      <c r="B4" s="371" t="s">
        <v>59</v>
      </c>
      <c r="C4" s="371"/>
      <c r="D4" s="371"/>
      <c r="E4" s="176"/>
    </row>
    <row r="5" spans="2:15" ht="33.6" customHeight="1">
      <c r="B5" s="372" t="s">
        <v>60</v>
      </c>
      <c r="C5" s="372"/>
      <c r="D5" s="372"/>
      <c r="E5" s="176"/>
    </row>
    <row r="6" spans="2:15">
      <c r="B6" s="371" t="s">
        <v>61</v>
      </c>
      <c r="C6" s="371"/>
      <c r="D6" s="371"/>
      <c r="E6" s="177"/>
    </row>
    <row r="7" spans="2:15">
      <c r="C7" s="152"/>
    </row>
    <row r="8" spans="2:15">
      <c r="B8" s="182" t="s">
        <v>62</v>
      </c>
      <c r="C8" s="182"/>
    </row>
    <row r="9" spans="2:15">
      <c r="C9" s="152"/>
      <c r="F9" s="183" t="s">
        <v>63</v>
      </c>
    </row>
    <row r="10" spans="2:15">
      <c r="B10" s="372" t="s">
        <v>63</v>
      </c>
      <c r="C10" s="372"/>
      <c r="D10" s="372"/>
      <c r="E10" s="184" t="s">
        <v>261</v>
      </c>
      <c r="F10" s="60" t="s">
        <v>65</v>
      </c>
    </row>
    <row r="11" spans="2:15">
      <c r="C11" s="152"/>
    </row>
    <row r="12" spans="2:15">
      <c r="B12" s="182" t="s">
        <v>66</v>
      </c>
      <c r="C12" s="182"/>
      <c r="D12" s="185"/>
      <c r="E12" s="186"/>
    </row>
    <row r="13" spans="2:15">
      <c r="C13" s="152"/>
      <c r="D13" s="152"/>
    </row>
    <row r="14" spans="2:15" ht="21.75" thickBot="1">
      <c r="C14" s="185"/>
      <c r="D14" s="185"/>
    </row>
    <row r="15" spans="2:15" ht="102.95" customHeight="1" thickBot="1">
      <c r="C15" s="316" t="s">
        <v>67</v>
      </c>
      <c r="D15" s="317"/>
      <c r="E15" s="316" t="s">
        <v>68</v>
      </c>
      <c r="F15" s="317"/>
      <c r="G15" s="153" t="s">
        <v>69</v>
      </c>
      <c r="H15" s="153" t="s">
        <v>70</v>
      </c>
      <c r="I15" s="153" t="s">
        <v>71</v>
      </c>
      <c r="J15" s="153" t="s">
        <v>72</v>
      </c>
      <c r="K15" s="153" t="s">
        <v>73</v>
      </c>
      <c r="L15" s="153" t="s">
        <v>74</v>
      </c>
      <c r="M15" s="153" t="s">
        <v>75</v>
      </c>
      <c r="N15" s="153" t="s">
        <v>76</v>
      </c>
      <c r="O15" s="175" t="s">
        <v>77</v>
      </c>
    </row>
    <row r="16" spans="2:15" ht="276" customHeight="1">
      <c r="B16" s="454" t="s">
        <v>262</v>
      </c>
      <c r="C16" s="358">
        <v>1</v>
      </c>
      <c r="D16" s="338" t="s">
        <v>263</v>
      </c>
      <c r="E16" s="202" t="s">
        <v>264</v>
      </c>
      <c r="F16" s="132" t="s">
        <v>80</v>
      </c>
      <c r="G16" s="251" t="s">
        <v>81</v>
      </c>
      <c r="H16" s="63"/>
      <c r="I16" s="343">
        <v>40</v>
      </c>
      <c r="J16" s="323" t="str">
        <f>IF($F$10="No","No aplica",IF($F$10="-","Pendiente",IF(COUNTIF(H16:H17,"")&gt;0,"Pendiente",SUM(H16:H17)/4)))</f>
        <v>Pendiente</v>
      </c>
      <c r="K16" s="323" t="str">
        <f>IF($F$10="No","No aplica",IF($F$10="-","Pendiente",IF(COUNTIF(H16:H17,"")&gt;0,"Pendiente",IF(J16&gt;=1,1,J16))))</f>
        <v>Pendiente</v>
      </c>
      <c r="L16" s="463" t="str">
        <f>IF($F$10="No","No aplica",IF($F$10="-","Pendiente",IF(COUNTIF(H16:H17,"")&gt;0,"Pendiente",(K16*I16)/100)))</f>
        <v>Pendiente</v>
      </c>
      <c r="M16" s="338">
        <v>1</v>
      </c>
      <c r="N16" s="65" t="str">
        <f>IF(COUNTIF(H16,"-")&gt;0,"",IF(H16&gt;=1,"Debe realizarse una revisión de la solicitud de reembolso/presentación de operaciones y proyectos/declaración de operaciones y proyectos para retirar las operaciones/proyectos/gastos vinculados con la materialización de esta bandera.",""))</f>
        <v/>
      </c>
      <c r="O16" s="66"/>
    </row>
    <row r="17" spans="2:16" ht="234.95" customHeight="1" thickBot="1">
      <c r="B17" s="455"/>
      <c r="C17" s="389"/>
      <c r="D17" s="362"/>
      <c r="E17" s="252" t="s">
        <v>265</v>
      </c>
      <c r="F17" s="136" t="s">
        <v>83</v>
      </c>
      <c r="G17" s="253" t="s">
        <v>81</v>
      </c>
      <c r="H17" s="91"/>
      <c r="I17" s="369"/>
      <c r="J17" s="370"/>
      <c r="K17" s="370"/>
      <c r="L17" s="464"/>
      <c r="M17" s="362"/>
      <c r="N17" s="75" t="str">
        <f>IF(COUNTIF(H17,"-")&gt;0,"",IF(H17&gt;=1,"Debe realizarse una revisión de la solicitud de reembolso/presentación de operaciones y proyectos/declaración de operaciones y proyectos para retirar las operaciones/proyectos/gastos vinculados con la materialización de esta bandera.",""))</f>
        <v/>
      </c>
      <c r="O17" s="96"/>
    </row>
    <row r="18" spans="2:16" ht="190.5" customHeight="1" thickBot="1">
      <c r="B18" s="455"/>
      <c r="C18" s="195">
        <v>2</v>
      </c>
      <c r="D18" s="64" t="s">
        <v>266</v>
      </c>
      <c r="E18" s="266" t="s">
        <v>267</v>
      </c>
      <c r="F18" s="64" t="s">
        <v>92</v>
      </c>
      <c r="G18" s="254" t="s">
        <v>101</v>
      </c>
      <c r="H18" s="63"/>
      <c r="I18" s="198">
        <v>0</v>
      </c>
      <c r="J18" s="199" t="str">
        <f>IF($F$10="No","No aplica",IF($F$10="-","Pendiente",IF(COUNTIF(H18,"")&gt;0,"Pendiente",SUM(H18)/2)))</f>
        <v>Pendiente</v>
      </c>
      <c r="K18" s="199" t="str">
        <f>IF($F$10="No","No aplica",IF($F$10="-","Pendiente",IF(COUNTIF(H18,"")&gt;0,"Pendiente",IF(J18&gt;=1,1,J18))))</f>
        <v>Pendiente</v>
      </c>
      <c r="L18" s="116" t="str">
        <f>IF($F$10="No","No aplica",IF($F$10="-","Pendiente",IF(COUNTIF(H18,"")&gt;0,"Pendiente",IF(H18=2,H18/2,0))))</f>
        <v>Pendiente</v>
      </c>
      <c r="M18" s="64">
        <v>2</v>
      </c>
      <c r="N18" s="95" t="str">
        <f>IF(COUNTIF(H18,"-")&gt;0,"",IF(H18&gt;=1,"Debe realizarse una revisión de la solicitud de reembolso/presentación de operaciones y proyectos/declaración de operaciones y proyectos para retirar las operaciones/proyectos/gastos vinculados con la materialización de esta bandera.",""))</f>
        <v/>
      </c>
      <c r="O18" s="76"/>
    </row>
    <row r="19" spans="2:16" ht="212.1" customHeight="1" thickBot="1">
      <c r="B19" s="455"/>
      <c r="C19" s="195">
        <v>3</v>
      </c>
      <c r="D19" s="64" t="s">
        <v>268</v>
      </c>
      <c r="E19" s="267" t="s">
        <v>269</v>
      </c>
      <c r="F19" s="64" t="s">
        <v>97</v>
      </c>
      <c r="G19" s="254" t="s">
        <v>101</v>
      </c>
      <c r="H19" s="63"/>
      <c r="I19" s="198">
        <v>0</v>
      </c>
      <c r="J19" s="199" t="str">
        <f>IF($F$10="No","No aplica",IF($F$10="-","Pendiente",IF(COUNTIF(H19,"")&gt;0,"Pendiente",SUM(H19)/2)))</f>
        <v>Pendiente</v>
      </c>
      <c r="K19" s="199" t="str">
        <f>IF($F$10="No","No aplica",IF($F$10="-","Pendiente",IF(COUNTIF(H19,"")&gt;0,"Pendiente",IF(J19&gt;=1,1,J19))))</f>
        <v>Pendiente</v>
      </c>
      <c r="L19" s="116" t="str">
        <f>IF($F$10="No","No aplica",IF($F$10="-","Pendiente",IF(COUNTIF(H19,"")&gt;0,"Pendiente",IF(H19=2,H19/2,0))))</f>
        <v>Pendiente</v>
      </c>
      <c r="M19" s="64">
        <v>2</v>
      </c>
      <c r="N19" s="95" t="str">
        <f>IF(COUNTIF(H19,"-")&gt;0,"",IF(H19&gt;=1,"Debe realizarse una revisión de la solicitud de reembolso/presentación de operaciones y proyectos/declaración de operaciones y proyectos para retirar las operaciones/proyectos/gastos vinculados con la materialización de esta bandera.",""))</f>
        <v/>
      </c>
      <c r="O19" s="76"/>
    </row>
    <row r="20" spans="2:16" ht="208.5" customHeight="1">
      <c r="B20" s="455"/>
      <c r="C20" s="358">
        <v>4</v>
      </c>
      <c r="D20" s="338" t="s">
        <v>270</v>
      </c>
      <c r="E20" s="167" t="s">
        <v>271</v>
      </c>
      <c r="F20" s="132" t="s">
        <v>100</v>
      </c>
      <c r="G20" s="251" t="s">
        <v>81</v>
      </c>
      <c r="H20" s="63"/>
      <c r="I20" s="343">
        <v>20</v>
      </c>
      <c r="J20" s="323" t="str">
        <f>IF($F$10="No","No aplica",IF($F$10="-","Pendiente",IF(COUNTIF(H20:H21,"")&gt;0,"Pendiente",SUM(H20:H21)/4)))</f>
        <v>Pendiente</v>
      </c>
      <c r="K20" s="323" t="str">
        <f>IF($F$10="No","No aplica",IF($F$10="-","Pendiente",IF(COUNTIF(H20:H21,"")&gt;0,"Pendiente",IF(J20&gt;=1,1,J20))))</f>
        <v>Pendiente</v>
      </c>
      <c r="L20" s="463" t="str">
        <f>IF($F$10="No","No aplica",IF($F$10="-","Pendiente",IF(COUNTIF(H20:H21,"")&gt;0,"Pendiente",(K20*I20)/100)))</f>
        <v>Pendiente</v>
      </c>
      <c r="M20" s="338">
        <v>1</v>
      </c>
      <c r="N20" s="65" t="str">
        <f>IF(COUNTIF(H20,"-")&gt;0,"",IF(H20&gt;=1,"La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0" s="66"/>
    </row>
    <row r="21" spans="2:16" ht="170.1" customHeight="1" thickBot="1">
      <c r="B21" s="455"/>
      <c r="C21" s="356"/>
      <c r="D21" s="340"/>
      <c r="E21" s="172" t="s">
        <v>272</v>
      </c>
      <c r="F21" s="205" t="s">
        <v>173</v>
      </c>
      <c r="G21" s="259" t="s">
        <v>81</v>
      </c>
      <c r="H21" s="71"/>
      <c r="I21" s="345"/>
      <c r="J21" s="325"/>
      <c r="K21" s="325"/>
      <c r="L21" s="395"/>
      <c r="M21" s="340"/>
      <c r="N21" s="75" t="str">
        <f t="shared" ref="N21:N26" si="0">IF(COUNTIF(H21,"-")&gt;0,"",IF(H21&gt;=1,"Debe realizarse una revisión de la solicitud de reembolso/presentación de operaciones y proyectos/declaración de operaciones y proyectos para retirar las operaciones/proyectos/gastos vinculados con la materialización de esta bandera.",""))</f>
        <v/>
      </c>
      <c r="O21" s="96"/>
    </row>
    <row r="22" spans="2:16" ht="207.95" customHeight="1">
      <c r="B22" s="455"/>
      <c r="C22" s="358">
        <v>5</v>
      </c>
      <c r="D22" s="338" t="s">
        <v>238</v>
      </c>
      <c r="E22" s="167" t="s">
        <v>273</v>
      </c>
      <c r="F22" s="132" t="s">
        <v>104</v>
      </c>
      <c r="G22" s="251" t="s">
        <v>81</v>
      </c>
      <c r="H22" s="63"/>
      <c r="I22" s="343">
        <v>10</v>
      </c>
      <c r="J22" s="323" t="str">
        <f>IF($F$10="No","No aplica",IF($F$10="-","Pendiente",IF(COUNTIF(H22:H23,"")&gt;0,"Pendiente",SUM(H22:H23)/4)))</f>
        <v>Pendiente</v>
      </c>
      <c r="K22" s="323" t="str">
        <f>IF($F$10="No","No aplica",IF($F$10="-","Pendiente",IF(COUNTIF(H22:H23,"")&gt;0,"Pendiente",IF(J22&gt;=1,1,J22))))</f>
        <v>Pendiente</v>
      </c>
      <c r="L22" s="463" t="str">
        <f>IF($F$10="No","No aplica",IF($F$10="-","Pendiente",IF(COUNTIF(H22:H23,"")&gt;0,"Pendiente",(K22*I22)/100)))</f>
        <v>Pendiente</v>
      </c>
      <c r="M22" s="465">
        <v>1</v>
      </c>
      <c r="N22" s="65" t="str">
        <f t="shared" si="0"/>
        <v/>
      </c>
      <c r="O22" s="97"/>
    </row>
    <row r="23" spans="2:16" ht="204.6" customHeight="1" thickBot="1">
      <c r="B23" s="455"/>
      <c r="C23" s="389"/>
      <c r="D23" s="362"/>
      <c r="E23" s="210" t="s">
        <v>274</v>
      </c>
      <c r="F23" s="209" t="s">
        <v>185</v>
      </c>
      <c r="G23" s="253" t="s">
        <v>81</v>
      </c>
      <c r="H23" s="91"/>
      <c r="I23" s="369"/>
      <c r="J23" s="370"/>
      <c r="K23" s="370"/>
      <c r="L23" s="464"/>
      <c r="M23" s="466"/>
      <c r="N23" s="98" t="str">
        <f t="shared" si="0"/>
        <v/>
      </c>
      <c r="O23" s="99"/>
    </row>
    <row r="24" spans="2:16" ht="137.44999999999999" customHeight="1">
      <c r="B24" s="352"/>
      <c r="C24" s="358">
        <v>6</v>
      </c>
      <c r="D24" s="338" t="s">
        <v>275</v>
      </c>
      <c r="E24" s="167" t="s">
        <v>276</v>
      </c>
      <c r="F24" s="203" t="s">
        <v>107</v>
      </c>
      <c r="G24" s="251" t="s">
        <v>81</v>
      </c>
      <c r="H24" s="63"/>
      <c r="I24" s="343">
        <v>10</v>
      </c>
      <c r="J24" s="323" t="str">
        <f>IF($F$10="No","No aplica",IF($F$10="-","Pendiente",IF(COUNTIF(H24:H26,"")&gt;0,"Pendiente",IF(H25=2,H25/2+(H24+H26)/4,SUM(H24+H26)/4))))</f>
        <v>Pendiente</v>
      </c>
      <c r="K24" s="323" t="str">
        <f>IF($F$10="No","No aplica",IF($F$10="-","Pendiente",IF(COUNTIF(H24:H26,"")&gt;0,"Pendiente",IF(J24&gt;=1,1,J24))))</f>
        <v>Pendiente</v>
      </c>
      <c r="L24" s="463" t="str">
        <f>IF($F$10="No","No aplica",IF($F$10="-","Pendiente",IF(COUNTIF(H24:H26,"")&gt;0,"Pendiente",IF(H25=2,(H25/2),((H24+H26)/4)*I24/100))))</f>
        <v>Pendiente</v>
      </c>
      <c r="M24" s="338">
        <v>2</v>
      </c>
      <c r="N24" s="65" t="str">
        <f t="shared" si="0"/>
        <v/>
      </c>
      <c r="O24" s="66"/>
    </row>
    <row r="25" spans="2:16" ht="140.44999999999999" customHeight="1">
      <c r="B25" s="352"/>
      <c r="C25" s="355"/>
      <c r="D25" s="339"/>
      <c r="E25" s="170" t="s">
        <v>277</v>
      </c>
      <c r="F25" s="204" t="s">
        <v>109</v>
      </c>
      <c r="G25" s="258" t="s">
        <v>101</v>
      </c>
      <c r="H25" s="67"/>
      <c r="I25" s="344"/>
      <c r="J25" s="324"/>
      <c r="K25" s="324"/>
      <c r="L25" s="394"/>
      <c r="M25" s="339"/>
      <c r="N25" s="69" t="str">
        <f t="shared" si="0"/>
        <v/>
      </c>
      <c r="O25" s="70"/>
    </row>
    <row r="26" spans="2:16" ht="182.1" customHeight="1" thickBot="1">
      <c r="B26" s="352"/>
      <c r="C26" s="356"/>
      <c r="D26" s="340"/>
      <c r="E26" s="172" t="s">
        <v>278</v>
      </c>
      <c r="F26" s="205" t="s">
        <v>111</v>
      </c>
      <c r="G26" s="259" t="s">
        <v>81</v>
      </c>
      <c r="H26" s="71"/>
      <c r="I26" s="345"/>
      <c r="J26" s="325"/>
      <c r="K26" s="325"/>
      <c r="L26" s="395"/>
      <c r="M26" s="340"/>
      <c r="N26" s="73" t="str">
        <f t="shared" si="0"/>
        <v/>
      </c>
      <c r="O26" s="74"/>
    </row>
    <row r="27" spans="2:16" ht="195.95" customHeight="1">
      <c r="B27" s="455"/>
      <c r="C27" s="354">
        <v>7</v>
      </c>
      <c r="D27" s="357" t="s">
        <v>253</v>
      </c>
      <c r="E27" s="268" t="s">
        <v>279</v>
      </c>
      <c r="F27" s="135" t="s">
        <v>118</v>
      </c>
      <c r="G27" s="260" t="s">
        <v>81</v>
      </c>
      <c r="H27" s="81"/>
      <c r="I27" s="347">
        <v>20</v>
      </c>
      <c r="J27" s="341" t="str">
        <f>IF($F$10="No","No aplica",IF($F$10="-","Pendiente",IF(COUNTIF(H27:H29,"")&gt;0,"Pendiente",SUM(H27:H29)/6)))</f>
        <v>Pendiente</v>
      </c>
      <c r="K27" s="341" t="str">
        <f>IF($F$10="No","No aplica",IF($F$10="-","Pendiente",IF(COUNTIF(H27:H29,"")&gt;0,"Pendiente",IF(J27&gt;=1,1,J27))))</f>
        <v>Pendiente</v>
      </c>
      <c r="L27" s="460" t="str">
        <f>IF($F$10="No","No aplica",IF($F$10="-","Pendiente",IF(COUNTIF(H27:H29,"")&gt;0,"Pendiente",(K27*I27)/100)))</f>
        <v>Pendiente</v>
      </c>
      <c r="M27" s="462">
        <v>1</v>
      </c>
      <c r="N27" s="100"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7" s="83"/>
    </row>
    <row r="28" spans="2:16" ht="179.1" customHeight="1">
      <c r="B28" s="455"/>
      <c r="C28" s="360"/>
      <c r="D28" s="336"/>
      <c r="E28" s="269" t="s">
        <v>280</v>
      </c>
      <c r="F28" s="68" t="s">
        <v>244</v>
      </c>
      <c r="G28" s="260" t="s">
        <v>81</v>
      </c>
      <c r="H28" s="81"/>
      <c r="I28" s="347"/>
      <c r="J28" s="341"/>
      <c r="K28" s="341"/>
      <c r="L28" s="460"/>
      <c r="M28" s="336"/>
      <c r="N28" s="100" t="str">
        <f>IF(COUNTIF(H28,"-")&gt;0,"",IF(H28&gt;=1,"Debe realizarse una revisión de la solicitud de reembolso/presentación de operaciones y proyectos/declaración de operaciones y proyectos para retirar las operaciones/proyectos/gastos vinculados con la materialización de esta bandera.",""))</f>
        <v/>
      </c>
      <c r="O28" s="70"/>
    </row>
    <row r="29" spans="2:16" ht="207.95" customHeight="1" thickBot="1">
      <c r="B29" s="456"/>
      <c r="C29" s="356"/>
      <c r="D29" s="340"/>
      <c r="E29" s="172" t="s">
        <v>281</v>
      </c>
      <c r="F29" s="134" t="s">
        <v>246</v>
      </c>
      <c r="G29" s="270" t="s">
        <v>81</v>
      </c>
      <c r="H29" s="101"/>
      <c r="I29" s="348"/>
      <c r="J29" s="342"/>
      <c r="K29" s="342"/>
      <c r="L29" s="461"/>
      <c r="M29" s="337"/>
      <c r="N29" s="85" t="str">
        <f>IF(COUNTIF(H29,"-")&gt;0,"",IF(H29&gt;=1,"Debe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9" s="102"/>
    </row>
    <row r="30" spans="2:16" ht="43.5" customHeight="1" thickBot="1">
      <c r="E30" s="396" t="s">
        <v>282</v>
      </c>
      <c r="F30" s="397"/>
      <c r="G30" s="397"/>
      <c r="H30" s="397"/>
      <c r="I30" s="397">
        <f>SUM(I16:I21)</f>
        <v>60</v>
      </c>
      <c r="J30" s="397"/>
      <c r="K30" s="398"/>
      <c r="L30" s="113" t="str">
        <f>IF($F$10="No","No aplica",IF($F$10="-","Pendiente",IF(COUNTIF(H16:H29,"")&gt;0,"Pendiente",IF(OR(H18=2,H19=2,H25=2),1,IF(COUNTIF(H16:H29,"-")&gt;0,"Pendiente",IF(H18=2,IF(L18+SUM(L16:L17)+SUM(L19:L29)&gt;=1,1,L18+SUM(L16:L17)+SUM(L19:L29)),IF(H19=2,IF(L18+SUM(L16:L18)+SUM(L20:L29)&gt;=1,1,L19+SUM(L16:L18)+SUM(L20:L29)),IF(H25=2,IF(L25+SUM(L16:L24)+SUM(L26:L29)&gt;=1,1,L25+SUM(L16:L24)+SUM(L26:L29)),SUM(L16:L29)))))))))</f>
        <v>Pendiente</v>
      </c>
      <c r="M30" s="150"/>
      <c r="N30" s="150" t="str">
        <f t="shared" ref="N30" si="1">IF(COUNTIF(H30,"-")&gt;0,"",IF(H30&gt;=1,"La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30" s="150"/>
      <c r="P30" s="151"/>
    </row>
    <row r="31" spans="2:16">
      <c r="B31" s="179"/>
      <c r="L31" s="457" t="str">
        <f>IF(E5="Beneficiario","",IF(AND(L30&gt;=25%,L30&lt;49.999%),"Deben intensificarse sus verificaciones de gestión/control de calidad en relación con las banderas rojas materializadas",""))</f>
        <v/>
      </c>
      <c r="M31" s="321"/>
      <c r="N31" s="321"/>
      <c r="O31" s="321"/>
      <c r="P31" s="321"/>
    </row>
    <row r="32" spans="2:16">
      <c r="B32" s="179"/>
      <c r="L32" s="322" t="str">
        <f>IF(OR(L30="Pendiente",L30="no aplica"),"",IF(OR(H18=2,H19=2,H25=2),"No se puede continuar con la solicitud de reembolso o con la presentación de operaciones y proyectos hasta que el nivel de riesgo no esté por debajo de 50%",IF(COUNTIF(H16:H29,"-")&gt;0,"",IF(OR(L30&gt;=0.5),"No se puede seguir con la presentación de operaciones y proyectos hasta que su nivel de riesgo no esté por debajo del crítico",""))))</f>
        <v/>
      </c>
      <c r="M32" s="322"/>
      <c r="N32" s="322"/>
      <c r="O32" s="322"/>
      <c r="P32" s="322"/>
    </row>
    <row r="33" spans="2:4">
      <c r="B33" s="179"/>
    </row>
    <row r="34" spans="2:4">
      <c r="B34" s="179"/>
    </row>
    <row r="35" spans="2:4">
      <c r="B35" s="179"/>
      <c r="D35" s="152"/>
    </row>
    <row r="36" spans="2:4">
      <c r="B36" s="179"/>
      <c r="D36" s="152"/>
    </row>
    <row r="37" spans="2:4">
      <c r="B37" s="179"/>
      <c r="D37" s="152"/>
    </row>
    <row r="38" spans="2:4">
      <c r="B38" s="179"/>
      <c r="D38" s="152"/>
    </row>
    <row r="39" spans="2:4">
      <c r="B39" s="179"/>
      <c r="D39" s="152"/>
    </row>
    <row r="40" spans="2:4">
      <c r="B40" s="179"/>
      <c r="D40" s="152"/>
    </row>
    <row r="41" spans="2:4">
      <c r="B41" s="179"/>
      <c r="D41" s="152"/>
    </row>
    <row r="42" spans="2:4">
      <c r="B42" s="179"/>
      <c r="D42" s="152"/>
    </row>
    <row r="43" spans="2:4">
      <c r="B43" s="179"/>
      <c r="D43" s="152"/>
    </row>
    <row r="44" spans="2:4">
      <c r="B44" s="179"/>
      <c r="D44" s="152"/>
    </row>
    <row r="45" spans="2:4">
      <c r="B45" s="179"/>
      <c r="D45" s="152"/>
    </row>
    <row r="46" spans="2:4">
      <c r="B46" s="179"/>
      <c r="D46" s="152"/>
    </row>
    <row r="47" spans="2:4">
      <c r="B47" s="179"/>
      <c r="D47" s="152"/>
    </row>
    <row r="48" spans="2:4">
      <c r="B48" s="179"/>
      <c r="D48" s="152"/>
    </row>
    <row r="49" spans="2:4">
      <c r="B49" s="179"/>
      <c r="D49" s="152"/>
    </row>
    <row r="50" spans="2:4">
      <c r="B50" s="179"/>
      <c r="D50" s="152"/>
    </row>
    <row r="51" spans="2:4">
      <c r="B51" s="179"/>
      <c r="D51" s="152"/>
    </row>
    <row r="52" spans="2:4">
      <c r="B52" s="179"/>
      <c r="D52" s="152"/>
    </row>
    <row r="53" spans="2:4">
      <c r="B53" s="179"/>
      <c r="D53" s="152"/>
    </row>
    <row r="54" spans="2:4">
      <c r="B54" s="179"/>
      <c r="D54" s="152"/>
    </row>
    <row r="55" spans="2:4">
      <c r="B55" s="179"/>
      <c r="D55" s="152"/>
    </row>
  </sheetData>
  <sheetProtection algorithmName="SHA-512" hashValue="HlQgagrhh/EReMnW9OHR4pkQ4Uz2rnmjZdZFowPmN96kGQEfSYKcbKJIEyDtA0gbZU+nYzaaRERO6SDbC2AswA==" saltValue="wDPa0fHgGRHxmWitGClDDg==" spinCount="100000" sheet="1" objects="1" scenarios="1"/>
  <mergeCells count="45">
    <mergeCell ref="B16:B29"/>
    <mergeCell ref="E30:K30"/>
    <mergeCell ref="C15:D15"/>
    <mergeCell ref="L31:P31"/>
    <mergeCell ref="L32:P32"/>
    <mergeCell ref="C16:C17"/>
    <mergeCell ref="D16:D17"/>
    <mergeCell ref="C20:C21"/>
    <mergeCell ref="D20:D21"/>
    <mergeCell ref="I16:I17"/>
    <mergeCell ref="J16:J17"/>
    <mergeCell ref="I20:I21"/>
    <mergeCell ref="J20:J21"/>
    <mergeCell ref="K20:K21"/>
    <mergeCell ref="L20:L21"/>
    <mergeCell ref="M20:M21"/>
    <mergeCell ref="B4:D4"/>
    <mergeCell ref="B5:D5"/>
    <mergeCell ref="B6:D6"/>
    <mergeCell ref="B10:D10"/>
    <mergeCell ref="E15:F15"/>
    <mergeCell ref="C22:C23"/>
    <mergeCell ref="D22:D23"/>
    <mergeCell ref="M22:M23"/>
    <mergeCell ref="I22:I23"/>
    <mergeCell ref="J22:J23"/>
    <mergeCell ref="K22:K23"/>
    <mergeCell ref="L22:L23"/>
    <mergeCell ref="C24:C26"/>
    <mergeCell ref="D24:D26"/>
    <mergeCell ref="I24:I26"/>
    <mergeCell ref="J24:J26"/>
    <mergeCell ref="K24:K26"/>
    <mergeCell ref="K16:K17"/>
    <mergeCell ref="L16:L17"/>
    <mergeCell ref="M16:M17"/>
    <mergeCell ref="L24:L26"/>
    <mergeCell ref="M24:M26"/>
    <mergeCell ref="L27:L29"/>
    <mergeCell ref="M27:M29"/>
    <mergeCell ref="C27:C29"/>
    <mergeCell ref="D27:D29"/>
    <mergeCell ref="I27:I29"/>
    <mergeCell ref="J27:J29"/>
    <mergeCell ref="K27:K29"/>
  </mergeCells>
  <conditionalFormatting sqref="F10">
    <cfRule type="cellIs" dxfId="42" priority="3" stopIfTrue="1" operator="equal">
      <formula>"-"</formula>
    </cfRule>
  </conditionalFormatting>
  <conditionalFormatting sqref="J16:L24 J27:L27">
    <cfRule type="expression" dxfId="41" priority="9">
      <formula>+$J16="pendiente"</formula>
    </cfRule>
    <cfRule type="cellIs" dxfId="40" priority="10" stopIfTrue="1" operator="between">
      <formula>0.5</formula>
      <formula>4</formula>
    </cfRule>
    <cfRule type="cellIs" dxfId="39" priority="11" stopIfTrue="1" operator="between">
      <formula>0.25</formula>
      <formula>0.49999</formula>
    </cfRule>
    <cfRule type="cellIs" dxfId="38" priority="12" stopIfTrue="1" operator="between">
      <formula>0.1</formula>
      <formula>0.249999</formula>
    </cfRule>
    <cfRule type="cellIs" dxfId="37" priority="13" stopIfTrue="1" operator="between">
      <formula>0</formula>
      <formula>0.099999</formula>
    </cfRule>
  </conditionalFormatting>
  <conditionalFormatting sqref="L16:L29">
    <cfRule type="cellIs" dxfId="36" priority="2" operator="equal">
      <formula>"no aplica"</formula>
    </cfRule>
  </conditionalFormatting>
  <conditionalFormatting sqref="L30">
    <cfRule type="cellIs" dxfId="35" priority="1" stopIfTrue="1" operator="equal">
      <formula>"no aplica"</formula>
    </cfRule>
    <cfRule type="cellIs" dxfId="34" priority="4" stopIfTrue="1" operator="equal">
      <formula>"pendiente"</formula>
    </cfRule>
    <cfRule type="cellIs" dxfId="33" priority="5" stopIfTrue="1" operator="between">
      <formula>0.5</formula>
      <formula>1</formula>
    </cfRule>
    <cfRule type="cellIs" dxfId="32" priority="6" stopIfTrue="1" operator="between">
      <formula>0.25</formula>
      <formula>0.49999</formula>
    </cfRule>
    <cfRule type="cellIs" dxfId="31" priority="7" stopIfTrue="1" operator="between">
      <formula>0.1</formula>
      <formula>0.249999</formula>
    </cfRule>
    <cfRule type="cellIs" dxfId="30" priority="8" stopIfTrue="1" operator="between">
      <formula>0</formula>
      <formula>0.09999</formula>
    </cfRule>
  </conditionalFormatting>
  <dataValidations count="4">
    <dataValidation type="list" allowBlank="1" showInputMessage="1" showErrorMessage="1" sqref="E4" xr:uid="{76778B66-04CB-4F49-8818-98DC7967D28E}">
      <formula1>"AUTORIDAD DE GESTIÓN, ORGANISMO INTERMEDIO, BENEFICIARIO"</formula1>
    </dataValidation>
    <dataValidation type="list" allowBlank="1" showInputMessage="1" showErrorMessage="1" sqref="F10" xr:uid="{6B40C688-44AA-42C5-85A5-445546AD5A7D}">
      <formula1>"-,Sí,No"</formula1>
    </dataValidation>
    <dataValidation type="list" allowBlank="1" showInputMessage="1" showErrorMessage="1" sqref="H18:H19 H25" xr:uid="{4B3B7AE3-E4A7-410C-944C-437A999FA4E7}">
      <formula1>"0,2"</formula1>
    </dataValidation>
    <dataValidation type="list" allowBlank="1" showInputMessage="1" showErrorMessage="1" sqref="H16:H17 H26:H29 H20:H24" xr:uid="{03261B27-2C9E-42DC-BA42-8C1A2ED83BE2}">
      <formula1>"0,1,2"</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69B88-6F8E-454B-8DFF-51E7C5256018}">
  <dimension ref="B1:P47"/>
  <sheetViews>
    <sheetView showGridLines="0" zoomScale="25" zoomScaleNormal="25" workbookViewId="0">
      <selection activeCell="N16" sqref="N16"/>
    </sheetView>
  </sheetViews>
  <sheetFormatPr defaultColWidth="8.7109375" defaultRowHeight="21"/>
  <cols>
    <col min="1" max="3" width="8.7109375" style="152"/>
    <col min="4" max="4" width="37.28515625" style="149" customWidth="1"/>
    <col min="5" max="5" width="123.5703125" style="152" customWidth="1"/>
    <col min="6" max="6" width="9.5703125" style="152" customWidth="1"/>
    <col min="7" max="7" width="48.42578125" style="152" customWidth="1"/>
    <col min="8" max="8" width="26.42578125" style="152" customWidth="1"/>
    <col min="9" max="9" width="20.42578125" style="152" hidden="1" customWidth="1"/>
    <col min="10" max="10" width="31.42578125" style="152" hidden="1" customWidth="1"/>
    <col min="11" max="11" width="25.5703125" style="152" hidden="1" customWidth="1"/>
    <col min="12" max="12" width="27.42578125" style="152" customWidth="1"/>
    <col min="13" max="13" width="24" style="152" hidden="1" customWidth="1"/>
    <col min="14" max="14" width="94.85546875" style="152" customWidth="1"/>
    <col min="15" max="15" width="74.5703125" style="152" customWidth="1"/>
    <col min="16" max="16384" width="8.7109375" style="152"/>
  </cols>
  <sheetData>
    <row r="1" spans="2:15">
      <c r="D1" s="179"/>
    </row>
    <row r="2" spans="2:15">
      <c r="B2" s="178" t="s">
        <v>283</v>
      </c>
      <c r="D2" s="179"/>
    </row>
    <row r="3" spans="2:15">
      <c r="D3" s="179"/>
    </row>
    <row r="4" spans="2:15">
      <c r="B4" s="371" t="s">
        <v>59</v>
      </c>
      <c r="C4" s="371"/>
      <c r="D4" s="371"/>
      <c r="E4" s="176"/>
    </row>
    <row r="5" spans="2:15">
      <c r="B5" s="372" t="s">
        <v>60</v>
      </c>
      <c r="C5" s="372"/>
      <c r="D5" s="372"/>
      <c r="E5" s="176"/>
    </row>
    <row r="6" spans="2:15">
      <c r="B6" s="371" t="s">
        <v>61</v>
      </c>
      <c r="C6" s="371"/>
      <c r="D6" s="371"/>
      <c r="E6" s="177"/>
    </row>
    <row r="7" spans="2:15">
      <c r="D7" s="179"/>
    </row>
    <row r="8" spans="2:15">
      <c r="B8" s="182" t="s">
        <v>62</v>
      </c>
      <c r="C8" s="182"/>
      <c r="D8" s="179"/>
    </row>
    <row r="9" spans="2:15">
      <c r="D9" s="179"/>
      <c r="F9" s="183" t="s">
        <v>63</v>
      </c>
    </row>
    <row r="10" spans="2:15">
      <c r="B10" s="372" t="s">
        <v>63</v>
      </c>
      <c r="C10" s="372"/>
      <c r="D10" s="372"/>
      <c r="E10" s="184" t="s">
        <v>284</v>
      </c>
      <c r="F10" s="60" t="s">
        <v>65</v>
      </c>
    </row>
    <row r="11" spans="2:15">
      <c r="D11" s="179"/>
    </row>
    <row r="12" spans="2:15">
      <c r="B12" s="182" t="s">
        <v>66</v>
      </c>
      <c r="C12" s="182"/>
      <c r="D12" s="185"/>
      <c r="E12" s="186"/>
    </row>
    <row r="13" spans="2:15">
      <c r="D13" s="152"/>
    </row>
    <row r="14" spans="2:15" ht="21.75" thickBot="1">
      <c r="C14" s="186"/>
      <c r="D14" s="271"/>
      <c r="E14" s="186"/>
      <c r="F14" s="186"/>
    </row>
    <row r="15" spans="2:15" ht="101.45" customHeight="1" thickBot="1">
      <c r="C15" s="381" t="s">
        <v>67</v>
      </c>
      <c r="D15" s="382"/>
      <c r="E15" s="381" t="s">
        <v>68</v>
      </c>
      <c r="F15" s="382"/>
      <c r="G15" s="187" t="s">
        <v>69</v>
      </c>
      <c r="H15" s="187" t="s">
        <v>70</v>
      </c>
      <c r="I15" s="187" t="s">
        <v>71</v>
      </c>
      <c r="J15" s="187" t="s">
        <v>72</v>
      </c>
      <c r="K15" s="187" t="s">
        <v>73</v>
      </c>
      <c r="L15" s="187" t="s">
        <v>74</v>
      </c>
      <c r="M15" s="187" t="s">
        <v>75</v>
      </c>
      <c r="N15" s="187" t="s">
        <v>76</v>
      </c>
      <c r="O15" s="189" t="s">
        <v>77</v>
      </c>
    </row>
    <row r="16" spans="2:15" ht="186.6" customHeight="1">
      <c r="B16" s="351" t="s">
        <v>285</v>
      </c>
      <c r="C16" s="358">
        <v>1</v>
      </c>
      <c r="D16" s="338" t="s">
        <v>286</v>
      </c>
      <c r="E16" s="190" t="s">
        <v>287</v>
      </c>
      <c r="F16" s="132" t="s">
        <v>80</v>
      </c>
      <c r="G16" s="272" t="s">
        <v>101</v>
      </c>
      <c r="H16" s="63"/>
      <c r="I16" s="343">
        <v>35</v>
      </c>
      <c r="J16" s="323" t="str">
        <f>IF($F$10="No","No aplica",IF($F$10="-","Pendiente",IF(COUNTIF(H16:H17,"")&gt;0,"Pendiente",IF(H16=2,H16/2+H17/2,(H17)/2))))</f>
        <v>Pendiente</v>
      </c>
      <c r="K16" s="323" t="str">
        <f>IF($F$10="No","No aplica",IF($F$10="-","Pendiente",IF(COUNTIF(H16:H17,"")&gt;0,"Pendiente",IF(J16&gt;=1,1,J16))))</f>
        <v>Pendiente</v>
      </c>
      <c r="L16" s="463" t="str">
        <f>IF($F$10="No","No aplica",IF($F$10="-","Pendiente",IF(COUNTIF(H16:H17,"")&gt;0,"Pendiente",IF(H16=2,(H16/2),((H17)/2)*I16/100))))</f>
        <v>Pendiente</v>
      </c>
      <c r="M16" s="338">
        <v>2</v>
      </c>
      <c r="N16" s="65"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66"/>
    </row>
    <row r="17" spans="2:16" ht="212.45" customHeight="1" thickBot="1">
      <c r="B17" s="352"/>
      <c r="C17" s="356"/>
      <c r="D17" s="340"/>
      <c r="E17" s="158" t="s">
        <v>288</v>
      </c>
      <c r="F17" s="134" t="s">
        <v>83</v>
      </c>
      <c r="G17" s="259" t="s">
        <v>81</v>
      </c>
      <c r="H17" s="71"/>
      <c r="I17" s="345"/>
      <c r="J17" s="325"/>
      <c r="K17" s="325"/>
      <c r="L17" s="395"/>
      <c r="M17" s="340"/>
      <c r="N17" s="73" t="str">
        <f>IF(COUNTIF(H17,"-")&gt;0,"",IF(H17&gt;=1,"La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7" s="74"/>
    </row>
    <row r="18" spans="2:16" ht="154.5" customHeight="1">
      <c r="B18" s="455"/>
      <c r="C18" s="458">
        <v>2</v>
      </c>
      <c r="D18" s="336" t="s">
        <v>289</v>
      </c>
      <c r="E18" s="268" t="s">
        <v>290</v>
      </c>
      <c r="F18" s="135" t="s">
        <v>92</v>
      </c>
      <c r="G18" s="260" t="s">
        <v>81</v>
      </c>
      <c r="H18" s="81"/>
      <c r="I18" s="347">
        <v>15</v>
      </c>
      <c r="J18" s="341" t="str">
        <f>IF($F$10="No","No aplica",IF($F$10="-","Pendiente",IF(COUNTIF(H18:H19,"")&gt;0,"Pendiente",SUM(H18+H19)/4)))</f>
        <v>Pendiente</v>
      </c>
      <c r="K18" s="341" t="str">
        <f>IF($F$10="No","No aplica",IF($F$10="-","Pendiente",IF(COUNTIF(H18:H19,"")&gt;0,"Pendiente",IF(J18&gt;=1,1,J18))))</f>
        <v>Pendiente</v>
      </c>
      <c r="L18" s="460" t="str">
        <f>IF($F$10="No","No aplica",IF($F$10="-","Pendiente",IF(COUNTIF(H18:H19,"")&gt;0,"Pendiente",(K18*I18)/100)))</f>
        <v>Pendiente</v>
      </c>
      <c r="M18" s="336">
        <v>1</v>
      </c>
      <c r="N18" s="82" t="str">
        <f>IF(COUNTIF(H18,"-")&gt;0,"",IF(H18&gt;=1,"La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8" s="83"/>
    </row>
    <row r="19" spans="2:16" ht="150.6" customHeight="1" thickBot="1">
      <c r="B19" s="455"/>
      <c r="C19" s="453"/>
      <c r="D19" s="336"/>
      <c r="E19" s="252" t="s">
        <v>291</v>
      </c>
      <c r="F19" s="136" t="s">
        <v>94</v>
      </c>
      <c r="G19" s="253" t="s">
        <v>81</v>
      </c>
      <c r="H19" s="91"/>
      <c r="I19" s="347"/>
      <c r="J19" s="341"/>
      <c r="K19" s="341"/>
      <c r="L19" s="460"/>
      <c r="M19" s="336"/>
      <c r="N19" s="75" t="str">
        <f>IF(COUNTIF(H19,"-")&gt;0,"",IF(H19&gt;=1,"La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9" s="96"/>
    </row>
    <row r="20" spans="2:16" ht="145.5" customHeight="1">
      <c r="B20" s="352"/>
      <c r="C20" s="358">
        <v>3</v>
      </c>
      <c r="D20" s="338" t="s">
        <v>292</v>
      </c>
      <c r="E20" s="190" t="s">
        <v>293</v>
      </c>
      <c r="F20" s="203" t="s">
        <v>97</v>
      </c>
      <c r="G20" s="272" t="s">
        <v>101</v>
      </c>
      <c r="H20" s="63"/>
      <c r="I20" s="343">
        <v>0</v>
      </c>
      <c r="J20" s="323" t="str">
        <f>IF($F$10="No","No aplica",IF($F$10="-","Pendiente",IF(COUNTIF(H20:H21,"")&gt;0,"Pendiente",IF(AND(H20=2,H21=2),2,IF(H20=2,H20/2+((H21)/2),IF(H21=2,H21/2+(H20/2),(SUM(H20:H21)/4)))))))</f>
        <v>Pendiente</v>
      </c>
      <c r="K20" s="323" t="str">
        <f>IF($F$10="No","No aplica",IF($F$10="-","Pendiente",IF(COUNTIF(H20:H21,"")&gt;0,"Pendiente",IF(J20&gt;=1,1,J20))))</f>
        <v>Pendiente</v>
      </c>
      <c r="L20" s="463" t="str">
        <f>IF($F$10="No","No aplica",IF($F$10="-","Pendiente",IF(COUNTIF(H20:H21,"")&gt;0,"Pendiente",IF(OR(H20=2,H21=2),1,((H20+H21)/4)*I20/100))))</f>
        <v>Pendiente</v>
      </c>
      <c r="M20" s="338">
        <v>2</v>
      </c>
      <c r="N20" s="65" t="str">
        <f>IF(COUNTIF(H20,"-")&gt;0,"",IF(H20&gt;=1,"Debe realizarse una revisión de la solicitud de reembolso/presentación de operaciones y proyectos/declaración de operaciones y proyectos para retirar las operaciones/proyectos/gastos vinculados con la materialización de esta bandera.",""))</f>
        <v/>
      </c>
      <c r="O20" s="66"/>
    </row>
    <row r="21" spans="2:16" ht="167.45" customHeight="1" thickBot="1">
      <c r="B21" s="352"/>
      <c r="C21" s="356"/>
      <c r="D21" s="340"/>
      <c r="E21" s="207" t="s">
        <v>294</v>
      </c>
      <c r="F21" s="205" t="s">
        <v>153</v>
      </c>
      <c r="G21" s="273" t="s">
        <v>101</v>
      </c>
      <c r="H21" s="71"/>
      <c r="I21" s="345"/>
      <c r="J21" s="325"/>
      <c r="K21" s="325"/>
      <c r="L21" s="395"/>
      <c r="M21" s="340"/>
      <c r="N21" s="73" t="str">
        <f>IF(COUNTIF(H21,"-")&gt;0,"",IF(H21&gt;=1,"Debe realizarse una revisión de la solicitud de reembolso/presentación de operaciones y proyectos/declaración de operaciones y proyectos para retirar las operaciones/proyectos/gastos vinculados con la materialización de esta bandera.",""))</f>
        <v/>
      </c>
      <c r="O21" s="74"/>
    </row>
    <row r="22" spans="2:16" ht="183" customHeight="1" thickBot="1">
      <c r="B22" s="352"/>
      <c r="C22" s="160">
        <v>4</v>
      </c>
      <c r="D22" s="72" t="s">
        <v>295</v>
      </c>
      <c r="E22" s="274" t="s">
        <v>296</v>
      </c>
      <c r="F22" s="72" t="s">
        <v>100</v>
      </c>
      <c r="G22" s="270" t="s">
        <v>81</v>
      </c>
      <c r="H22" s="101"/>
      <c r="I22" s="145">
        <v>20</v>
      </c>
      <c r="J22" s="146" t="str">
        <f>IF($F$10="No","No aplica",IF($F$10="-","Pendiente",IF(COUNTIF(H22,"")&gt;0,"Pendiente",SUM(H22)/2)))</f>
        <v>Pendiente</v>
      </c>
      <c r="K22" s="146" t="str">
        <f>IF($F$10="No","No aplica",IF($F$10="-","Pendiente",IF(COUNTIF(H22,"")&gt;0,"Pendiente",IF(J22&gt;=1,1,J22))))</f>
        <v>Pendiente</v>
      </c>
      <c r="L22" s="118" t="str">
        <f>IF($F$10="No","No aplica",IF($F$10="-","Pendiente",IF(COUNTIF(H22,"")&gt;0,"Pendiente",(K22*I22)/100)))</f>
        <v>Pendiente</v>
      </c>
      <c r="M22" s="72">
        <v>1</v>
      </c>
      <c r="N22" s="85" t="str">
        <f>IF(COUNTIF(H22,"-")&gt;0,"",IF(H22&gt;=1,"La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2" s="105"/>
    </row>
    <row r="23" spans="2:16" ht="171.95" customHeight="1" thickBot="1">
      <c r="B23" s="455"/>
      <c r="C23" s="161">
        <v>5</v>
      </c>
      <c r="D23" s="94" t="s">
        <v>195</v>
      </c>
      <c r="E23" s="275" t="s">
        <v>297</v>
      </c>
      <c r="F23" s="68" t="s">
        <v>104</v>
      </c>
      <c r="G23" s="276" t="s">
        <v>81</v>
      </c>
      <c r="H23" s="84"/>
      <c r="I23" s="143">
        <v>10</v>
      </c>
      <c r="J23" s="144" t="str">
        <f>IF($F$10="No","No aplica",IF($F$10="-","Pendiente",IF(COUNTIF(H23,"")&gt;0,"Pendiente",SUM(H23)/2)))</f>
        <v>Pendiente</v>
      </c>
      <c r="K23" s="144" t="str">
        <f>IF($F$10="No","No aplica",IF($F$10="-","Pendiente",IF(COUNTIF(H23,"")&gt;0,"Pendiente",IF(J23&gt;=1,1,J23))))</f>
        <v>Pendiente</v>
      </c>
      <c r="L23" s="117" t="str">
        <f>IF($F$10="No","No aplica",IF($F$10="-","Pendiente",IF(COUNTIF(H23,"")&gt;0,"Pendiente",(K23*I23)/100)))</f>
        <v>Pendiente</v>
      </c>
      <c r="M23" s="72">
        <v>1</v>
      </c>
      <c r="N23" s="85" t="str">
        <f>IF(COUNTIF(H23,"-")&gt;0,"",IF(H20&gt;=1,"Debe realizarse una revisión de la solicitud de reembolso/presentación de operaciones y proyectos/declaración de operaciones y proyectos para retirar las operaciones/proyectos/gastos vinculados con la materialización de esta bandera.",""))</f>
        <v/>
      </c>
      <c r="O23" s="105"/>
    </row>
    <row r="24" spans="2:16" ht="174" customHeight="1">
      <c r="B24" s="455"/>
      <c r="C24" s="452">
        <v>6</v>
      </c>
      <c r="D24" s="338" t="s">
        <v>253</v>
      </c>
      <c r="E24" s="277" t="s">
        <v>298</v>
      </c>
      <c r="F24" s="140" t="s">
        <v>107</v>
      </c>
      <c r="G24" s="278" t="s">
        <v>81</v>
      </c>
      <c r="H24" s="106"/>
      <c r="I24" s="473">
        <v>20</v>
      </c>
      <c r="J24" s="467" t="str">
        <f>IF($F$10="No","No aplica",IF($F$10="-","Pendiente",IF(COUNTIF(H24:H26,"")&gt;0,"Pendiente",SUM(H24:H26)/6)))</f>
        <v>Pendiente</v>
      </c>
      <c r="K24" s="467" t="str">
        <f>IF($F$10="No","No aplica",IF($F$10="-","Pendiente",IF(COUNTIF(H24:H26,"")&gt;0,"Pendiente",IF(J24&gt;=1,1,J24))))</f>
        <v>Pendiente</v>
      </c>
      <c r="L24" s="470" t="str">
        <f>IF($F$10="No","No aplica",IF($F$10="-","Pendiente",IF(COUNTIF(H24:H26,"")&gt;0,"Pendiente",(K24*I24)/100)))</f>
        <v>Pendiente</v>
      </c>
      <c r="M24" s="363">
        <v>1</v>
      </c>
      <c r="N24" s="107" t="str">
        <f>IF(COUNTIF(H24,"-")&gt;0,"",IF(H24&gt;=1,"Debe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4" s="66"/>
    </row>
    <row r="25" spans="2:16" ht="171.6" customHeight="1">
      <c r="B25" s="455"/>
      <c r="C25" s="471"/>
      <c r="D25" s="336"/>
      <c r="E25" s="279" t="s">
        <v>299</v>
      </c>
      <c r="F25" s="280" t="s">
        <v>109</v>
      </c>
      <c r="G25" s="281" t="s">
        <v>81</v>
      </c>
      <c r="H25" s="108"/>
      <c r="I25" s="474"/>
      <c r="J25" s="468"/>
      <c r="K25" s="468"/>
      <c r="L25" s="460"/>
      <c r="M25" s="336"/>
      <c r="N25" s="109" t="str">
        <f>IF(COUNTIF(H25,"-")&gt;0,"",IF(H25&gt;=1,"Debe realizarse una revisión de la solicitud de reembolso/presentación de operaciones y proyectos/declaración de operaciones y proyectos para retirar las operaciones/proyectos/gastos vinculados con la materialización de esta bandera.",""))</f>
        <v/>
      </c>
      <c r="O25" s="70"/>
    </row>
    <row r="26" spans="2:16" ht="180" customHeight="1" thickBot="1">
      <c r="B26" s="456"/>
      <c r="C26" s="472"/>
      <c r="D26" s="340"/>
      <c r="E26" s="172" t="s">
        <v>300</v>
      </c>
      <c r="F26" s="282" t="s">
        <v>111</v>
      </c>
      <c r="G26" s="283" t="s">
        <v>81</v>
      </c>
      <c r="H26" s="104"/>
      <c r="I26" s="475"/>
      <c r="J26" s="469"/>
      <c r="K26" s="469"/>
      <c r="L26" s="461"/>
      <c r="M26" s="337"/>
      <c r="N26" s="110" t="str">
        <f>IF(COUNTIF(H26,"-")&gt;0,"",IF(H26&gt;=1,"Debe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6" s="105"/>
    </row>
    <row r="27" spans="2:16" ht="36.6" customHeight="1" thickBot="1">
      <c r="E27" s="476" t="s">
        <v>301</v>
      </c>
      <c r="F27" s="477"/>
      <c r="G27" s="477"/>
      <c r="H27" s="397"/>
      <c r="I27" s="397"/>
      <c r="J27" s="397"/>
      <c r="K27" s="398"/>
      <c r="L27" s="127" t="str">
        <f>IF($F$10="No","No aplica",IF($F$10="-","Pendiente",IF(OR(H16=2,H20=2,H21=2),1,IF(COUNTIF(H16:H26,"")&gt;0,"Pendiente",IF(H16=2,IF(L16+SUM(L17:L26)&gt;=1,1,L16+SUM(L17:L26)),IF(H20=2,IF(L20+SUM(L16:L19)+SUM(L21:L26)&gt;=1,1,L20+SUM(L16:L19)+SUM(L21:L26)),IF(H21=2,IF(L21+SUM(L16:L20)+SUM(L22:L26)&gt;=1,1,L21+SUM(L16:L20)+SUM(L22:L26)),SUM(L16:L26))))))))</f>
        <v>Pendiente</v>
      </c>
      <c r="M27" s="150"/>
      <c r="N27" s="150" t="str">
        <f t="shared" ref="N27" si="0">IF(COUNTIF(H27,"-")&gt;0,"",IF(H27&gt;=1,"La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27" s="150"/>
      <c r="P27" s="151"/>
    </row>
    <row r="28" spans="2:16">
      <c r="D28" s="152"/>
      <c r="L28" s="457" t="str">
        <f>IF(E5="Beneficiario","",IF(AND(L27&gt;=25%,L27&lt;49.999%),"Deben intensificarse sus verificaciones de gestión/control de calidad en relación con las banderas rojas materializadas",""))</f>
        <v/>
      </c>
      <c r="M28" s="321"/>
      <c r="N28" s="321"/>
      <c r="O28" s="321"/>
      <c r="P28" s="321"/>
    </row>
    <row r="29" spans="2:16">
      <c r="D29" s="152"/>
      <c r="L29" s="322" t="str">
        <f>IF(OR(L27="Pendiente",L27="no aplica"),"",IF(OR(H16=2,H20=2,H21=2),"No se puede continuar con la solicitud de reembolso o con la presentación de operaciones y proyectos hasta que el nivel de riesgo no esté por debajo de 50%",IF(COUNTIF(H16:H26,"-")&gt;0,"",IF(OR(L27&gt;=0.5),"No se puede seguir con la presentación de operaciones y proyectos hasta que su nivel de riesgo no esté por debajo del crítico",""))))</f>
        <v/>
      </c>
      <c r="M29" s="322"/>
      <c r="N29" s="322"/>
      <c r="O29" s="322"/>
      <c r="P29" s="322"/>
    </row>
    <row r="30" spans="2:16">
      <c r="D30" s="152"/>
    </row>
    <row r="31" spans="2:16">
      <c r="D31" s="152"/>
    </row>
    <row r="32" spans="2:16">
      <c r="D32" s="152"/>
    </row>
    <row r="33" spans="5:5" s="152" customFormat="1"/>
    <row r="34" spans="5:5" s="152" customFormat="1"/>
    <row r="35" spans="5:5" s="152" customFormat="1"/>
    <row r="36" spans="5:5" s="152" customFormat="1"/>
    <row r="37" spans="5:5" s="152" customFormat="1"/>
    <row r="38" spans="5:5" s="152" customFormat="1">
      <c r="E38" s="186"/>
    </row>
    <row r="39" spans="5:5" s="152" customFormat="1"/>
    <row r="40" spans="5:5" s="152" customFormat="1"/>
    <row r="41" spans="5:5" s="152" customFormat="1"/>
    <row r="42" spans="5:5" s="152" customFormat="1">
      <c r="E42" s="186"/>
    </row>
    <row r="43" spans="5:5" s="152" customFormat="1"/>
    <row r="44" spans="5:5" s="152" customFormat="1"/>
    <row r="45" spans="5:5" s="152" customFormat="1"/>
    <row r="46" spans="5:5" s="152" customFormat="1"/>
    <row r="47" spans="5:5" s="152" customFormat="1"/>
  </sheetData>
  <sheetProtection algorithmName="SHA-512" hashValue="ulB/KRKy/EKoekJ/swZRvbgmsNzKK59Li967YkeJ3HR5xGoj6uXg//eOlT1iuj8AGct04FCmnCRW7Fj89ckU4Q==" saltValue="SaluZ+d4ciO9iOPfq/Ia3Q==" spinCount="100000" sheet="1" objects="1" scenarios="1"/>
  <mergeCells count="38">
    <mergeCell ref="E27:K27"/>
    <mergeCell ref="C15:D15"/>
    <mergeCell ref="L28:P28"/>
    <mergeCell ref="L29:P29"/>
    <mergeCell ref="D20:D21"/>
    <mergeCell ref="E15:F15"/>
    <mergeCell ref="M16:M17"/>
    <mergeCell ref="M18:M19"/>
    <mergeCell ref="I20:I21"/>
    <mergeCell ref="J20:J21"/>
    <mergeCell ref="K20:K21"/>
    <mergeCell ref="L20:L21"/>
    <mergeCell ref="I16:I17"/>
    <mergeCell ref="J16:J17"/>
    <mergeCell ref="K16:K17"/>
    <mergeCell ref="L16:L17"/>
    <mergeCell ref="J18:J19"/>
    <mergeCell ref="K18:K19"/>
    <mergeCell ref="L18:L19"/>
    <mergeCell ref="B4:D4"/>
    <mergeCell ref="B5:D5"/>
    <mergeCell ref="B6:D6"/>
    <mergeCell ref="B10:D10"/>
    <mergeCell ref="C16:C17"/>
    <mergeCell ref="D16:D17"/>
    <mergeCell ref="C18:C19"/>
    <mergeCell ref="D18:D19"/>
    <mergeCell ref="C24:C26"/>
    <mergeCell ref="D24:D26"/>
    <mergeCell ref="B16:B26"/>
    <mergeCell ref="I24:I26"/>
    <mergeCell ref="I18:I19"/>
    <mergeCell ref="C20:C21"/>
    <mergeCell ref="M24:M26"/>
    <mergeCell ref="M20:M21"/>
    <mergeCell ref="J24:J26"/>
    <mergeCell ref="K24:K26"/>
    <mergeCell ref="L24:L26"/>
  </mergeCells>
  <conditionalFormatting sqref="F10">
    <cfRule type="cellIs" dxfId="29" priority="28" stopIfTrue="1" operator="equal">
      <formula>"-"</formula>
    </cfRule>
  </conditionalFormatting>
  <conditionalFormatting sqref="J16:L24">
    <cfRule type="cellIs" dxfId="28" priority="29" stopIfTrue="1" operator="equal">
      <formula>"pendiente"</formula>
    </cfRule>
    <cfRule type="cellIs" dxfId="27" priority="30" stopIfTrue="1" operator="between">
      <formula>0.5</formula>
      <formula>4</formula>
    </cfRule>
    <cfRule type="cellIs" dxfId="26" priority="31" stopIfTrue="1" operator="between">
      <formula>0.25</formula>
      <formula>0.49999</formula>
    </cfRule>
    <cfRule type="cellIs" dxfId="25" priority="32" stopIfTrue="1" operator="between">
      <formula>0.1</formula>
      <formula>0.249999</formula>
    </cfRule>
    <cfRule type="cellIs" dxfId="24" priority="33" stopIfTrue="1" operator="between">
      <formula>0</formula>
      <formula>0.09999</formula>
    </cfRule>
  </conditionalFormatting>
  <conditionalFormatting sqref="L16:L26">
    <cfRule type="cellIs" dxfId="23" priority="2" operator="equal">
      <formula>"no aplica"</formula>
    </cfRule>
  </conditionalFormatting>
  <conditionalFormatting sqref="L27">
    <cfRule type="cellIs" dxfId="22" priority="1" operator="equal">
      <formula>"no aplica"</formula>
    </cfRule>
    <cfRule type="cellIs" dxfId="21" priority="18" stopIfTrue="1" operator="equal">
      <formula>"pendiente"</formula>
    </cfRule>
    <cfRule type="cellIs" dxfId="20" priority="19" stopIfTrue="1" operator="between">
      <formula>0.5</formula>
      <formula>1</formula>
    </cfRule>
    <cfRule type="cellIs" dxfId="19" priority="20" stopIfTrue="1" operator="between">
      <formula>0.25</formula>
      <formula>0.49999</formula>
    </cfRule>
    <cfRule type="cellIs" dxfId="18" priority="21" stopIfTrue="1" operator="between">
      <formula>0.1</formula>
      <formula>0.249999</formula>
    </cfRule>
    <cfRule type="cellIs" dxfId="17" priority="22" stopIfTrue="1" operator="between">
      <formula>0</formula>
      <formula>0.09999</formula>
    </cfRule>
  </conditionalFormatting>
  <dataValidations count="4">
    <dataValidation type="list" allowBlank="1" showInputMessage="1" showErrorMessage="1" sqref="F10" xr:uid="{12FFCA0C-E36C-4CCE-B70B-886C3E34380A}">
      <formula1>"-,Sí,No"</formula1>
    </dataValidation>
    <dataValidation type="list" allowBlank="1" showInputMessage="1" showErrorMessage="1" sqref="E4" xr:uid="{E572371B-784C-41FE-8812-BB4BF9B656B8}">
      <formula1>"AUTORIDAD DE GESTIÓN, ORGANISMO INTERMEDIO, BENEFICIARIO"</formula1>
    </dataValidation>
    <dataValidation type="list" allowBlank="1" showInputMessage="1" showErrorMessage="1" sqref="H22:H26 H17:H19" xr:uid="{E1D66BBB-92C8-4916-A192-BF7D4CD4D899}">
      <formula1>"0,1,2"</formula1>
    </dataValidation>
    <dataValidation type="list" allowBlank="1" showInputMessage="1" showErrorMessage="1" sqref="H16 H20 H21" xr:uid="{529F0CD4-8525-4B55-A634-9D85DB82F6F7}">
      <formula1>"0,2,"</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C9DCB-2387-4DE1-BF34-9135D577C25C}">
  <dimension ref="B1:P53"/>
  <sheetViews>
    <sheetView showGridLines="0" zoomScale="40" zoomScaleNormal="40" workbookViewId="0">
      <selection activeCell="G7" sqref="G7"/>
    </sheetView>
  </sheetViews>
  <sheetFormatPr defaultColWidth="9.140625" defaultRowHeight="21"/>
  <cols>
    <col min="1" max="3" width="9.140625" style="152"/>
    <col min="4" max="4" width="42" style="179" customWidth="1"/>
    <col min="5" max="5" width="120.5703125" style="152" customWidth="1"/>
    <col min="6" max="6" width="11.140625" style="152" customWidth="1"/>
    <col min="7" max="7" width="43.5703125" style="152" customWidth="1"/>
    <col min="8" max="8" width="27.42578125" style="152" customWidth="1"/>
    <col min="9" max="9" width="25.7109375" style="152" hidden="1" customWidth="1"/>
    <col min="10" max="11" width="29" style="152" hidden="1" customWidth="1"/>
    <col min="12" max="12" width="25.7109375" style="181" customWidth="1"/>
    <col min="13" max="13" width="29" style="152" hidden="1" customWidth="1"/>
    <col min="14" max="14" width="90.140625" style="152" customWidth="1"/>
    <col min="15" max="15" width="42.85546875" style="152" customWidth="1"/>
    <col min="16" max="16384" width="9.140625" style="152"/>
  </cols>
  <sheetData>
    <row r="1" spans="2:15">
      <c r="B1" s="178" t="s">
        <v>302</v>
      </c>
    </row>
    <row r="3" spans="2:15">
      <c r="B3" s="371" t="s">
        <v>59</v>
      </c>
      <c r="C3" s="371"/>
      <c r="D3" s="371"/>
      <c r="E3" s="176"/>
    </row>
    <row r="4" spans="2:15" ht="33.6" customHeight="1">
      <c r="B4" s="372" t="s">
        <v>60</v>
      </c>
      <c r="C4" s="372"/>
      <c r="D4" s="372"/>
      <c r="E4" s="176"/>
    </row>
    <row r="5" spans="2:15">
      <c r="B5" s="371" t="s">
        <v>61</v>
      </c>
      <c r="C5" s="371"/>
      <c r="D5" s="371"/>
      <c r="E5" s="177"/>
    </row>
    <row r="7" spans="2:15">
      <c r="B7" s="182" t="s">
        <v>62</v>
      </c>
      <c r="C7" s="182"/>
    </row>
    <row r="9" spans="2:15">
      <c r="D9" s="152"/>
      <c r="F9" s="183" t="s">
        <v>63</v>
      </c>
    </row>
    <row r="10" spans="2:15">
      <c r="B10" s="372" t="s">
        <v>63</v>
      </c>
      <c r="C10" s="372"/>
      <c r="D10" s="372"/>
      <c r="E10" s="184" t="s">
        <v>303</v>
      </c>
      <c r="F10" s="60" t="s">
        <v>65</v>
      </c>
    </row>
    <row r="11" spans="2:15">
      <c r="B11" s="310"/>
      <c r="C11" s="310"/>
      <c r="D11" s="310"/>
      <c r="E11" s="284"/>
      <c r="F11" s="285"/>
    </row>
    <row r="12" spans="2:15">
      <c r="B12" s="182" t="s">
        <v>66</v>
      </c>
      <c r="C12" s="182"/>
      <c r="D12" s="185"/>
      <c r="E12" s="186"/>
    </row>
    <row r="13" spans="2:15">
      <c r="B13" s="182"/>
      <c r="C13" s="182"/>
      <c r="D13" s="185"/>
      <c r="E13" s="186"/>
    </row>
    <row r="14" spans="2:15" ht="21.75" thickBot="1">
      <c r="C14" s="186"/>
      <c r="D14" s="152"/>
    </row>
    <row r="15" spans="2:15" ht="98.1" customHeight="1" thickBot="1">
      <c r="C15" s="316" t="s">
        <v>67</v>
      </c>
      <c r="D15" s="317"/>
      <c r="E15" s="316" t="s">
        <v>68</v>
      </c>
      <c r="F15" s="317"/>
      <c r="G15" s="153" t="s">
        <v>69</v>
      </c>
      <c r="H15" s="153" t="s">
        <v>70</v>
      </c>
      <c r="I15" s="153" t="s">
        <v>71</v>
      </c>
      <c r="J15" s="153" t="s">
        <v>72</v>
      </c>
      <c r="K15" s="153" t="s">
        <v>73</v>
      </c>
      <c r="L15" s="286" t="s">
        <v>74</v>
      </c>
      <c r="M15" s="153" t="s">
        <v>75</v>
      </c>
      <c r="N15" s="153" t="s">
        <v>76</v>
      </c>
      <c r="O15" s="175" t="s">
        <v>77</v>
      </c>
    </row>
    <row r="16" spans="2:15" ht="144" customHeight="1" thickBot="1">
      <c r="B16" s="454" t="s">
        <v>302</v>
      </c>
      <c r="C16" s="287">
        <v>1</v>
      </c>
      <c r="D16" s="94" t="s">
        <v>304</v>
      </c>
      <c r="E16" s="164" t="s">
        <v>305</v>
      </c>
      <c r="F16" s="94" t="s">
        <v>80</v>
      </c>
      <c r="G16" s="254" t="s">
        <v>101</v>
      </c>
      <c r="H16" s="63"/>
      <c r="I16" s="147">
        <v>0</v>
      </c>
      <c r="J16" s="288" t="str">
        <f>IF($F$10="No","No aplica",IF($F$10="-","Pendiente",IF(COUNTIF(H16,"")&gt;0,"Pendiente",SUM(H16)/2)))</f>
        <v>Pendiente</v>
      </c>
      <c r="K16" s="288" t="str">
        <f>IF($F$10="No","No aplica",IF($F$10="-","Pendiente",IF(COUNTIF(H16,"")&gt;0,"Pendiente",IF(J16&gt;=1,1,J16))))</f>
        <v>Pendiente</v>
      </c>
      <c r="L16" s="119" t="str">
        <f>IF($F$10="No","No aplica",IF($F$10="-","Pendiente",IF(COUNTIF(H16,"")&gt;0,"Pendiente",IF(H16=2,H16/2,0))))</f>
        <v>Pendiente</v>
      </c>
      <c r="M16" s="94">
        <v>2</v>
      </c>
      <c r="N16" s="78"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79"/>
    </row>
    <row r="17" spans="2:16" ht="203.1" customHeight="1">
      <c r="B17" s="455"/>
      <c r="C17" s="491">
        <v>2</v>
      </c>
      <c r="D17" s="492" t="s">
        <v>306</v>
      </c>
      <c r="E17" s="167" t="s">
        <v>307</v>
      </c>
      <c r="F17" s="132" t="s">
        <v>92</v>
      </c>
      <c r="G17" s="251" t="s">
        <v>81</v>
      </c>
      <c r="H17" s="63"/>
      <c r="I17" s="392">
        <v>35</v>
      </c>
      <c r="J17" s="486" t="str">
        <f>IF($F$10="No","No aplica",IF($F$10="-","Pendiente",IF(COUNTIF(H17:H19,"")&gt;0,"Pendiente",SUM(H17:H19)/6)))</f>
        <v>Pendiente</v>
      </c>
      <c r="K17" s="486" t="str">
        <f>IF($F$10="No","No aplica",IF($F$10="-","Pendiente",IF(COUNTIF(H17:H19,"")&gt;0,"Pendiente",IF(J17&gt;=1,1,J17))))</f>
        <v>Pendiente</v>
      </c>
      <c r="L17" s="470" t="str">
        <f>IF($F$10="No","No aplica",IF($F$10="-","Pendiente",IF(COUNTIF(H17:H19,"")&gt;0,"Pendiente",(K17*I17)/100)))</f>
        <v>Pendiente</v>
      </c>
      <c r="M17" s="363">
        <v>1</v>
      </c>
      <c r="N17" s="65" t="str">
        <f>IF(COUNTIF(H17,"-")&gt;0,"",IF(H17&gt;=1,"Debe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17" s="66"/>
    </row>
    <row r="18" spans="2:16" ht="195" customHeight="1">
      <c r="B18" s="455"/>
      <c r="C18" s="471"/>
      <c r="D18" s="462"/>
      <c r="E18" s="169" t="s">
        <v>308</v>
      </c>
      <c r="F18" s="133" t="s">
        <v>94</v>
      </c>
      <c r="G18" s="261" t="s">
        <v>81</v>
      </c>
      <c r="H18" s="67"/>
      <c r="I18" s="347"/>
      <c r="J18" s="487"/>
      <c r="K18" s="487"/>
      <c r="L18" s="460"/>
      <c r="M18" s="336"/>
      <c r="N18" s="69" t="str">
        <f>IF(COUNTIF(H18,"-")&gt;0,"",IF(H18&gt;=1,"La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8" s="70"/>
    </row>
    <row r="19" spans="2:16" ht="195" customHeight="1" thickBot="1">
      <c r="B19" s="455"/>
      <c r="C19" s="471"/>
      <c r="D19" s="336"/>
      <c r="E19" s="269" t="s">
        <v>309</v>
      </c>
      <c r="F19" s="68" t="s">
        <v>145</v>
      </c>
      <c r="G19" s="253" t="s">
        <v>81</v>
      </c>
      <c r="H19" s="91"/>
      <c r="I19" s="347"/>
      <c r="J19" s="487"/>
      <c r="K19" s="487"/>
      <c r="L19" s="460"/>
      <c r="M19" s="336"/>
      <c r="N19" s="75" t="str">
        <f>IF(COUNTIF(H19,"-")&gt;0,"",IF(H19&gt;=1,"La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9" s="86"/>
    </row>
    <row r="20" spans="2:16" ht="171.75" customHeight="1">
      <c r="B20" s="352"/>
      <c r="C20" s="358">
        <v>3</v>
      </c>
      <c r="D20" s="338" t="s">
        <v>310</v>
      </c>
      <c r="E20" s="190" t="s">
        <v>311</v>
      </c>
      <c r="F20" s="203" t="s">
        <v>97</v>
      </c>
      <c r="G20" s="272" t="s">
        <v>101</v>
      </c>
      <c r="H20" s="63"/>
      <c r="I20" s="343">
        <v>20</v>
      </c>
      <c r="J20" s="488" t="str">
        <f>+IF($F$10="No","No aplica",IF($F$10="-","Pendiente",IF(COUNTIF(H20:H22,"")&gt;0,"Pendiente",IF(AND(H20=2,H22=2),2+(H21/2),IF(H20=2,1+(H21)/2,IF(H22=2,1+(H21)/2,H21/2))))))</f>
        <v>Pendiente</v>
      </c>
      <c r="K20" s="488" t="str">
        <f>IF($F$10="No","No aplica",IF($F$10="-","Pendiente",IF(COUNTIF(H20:H22,"")&gt;0,"Pendiente",IF(J20&gt;=1,1,J20))))</f>
        <v>Pendiente</v>
      </c>
      <c r="L20" s="463" t="str">
        <f>IF($F$10="No","No aplica",IF($F$10="-","Pendiente",IF(COUNTIF(H20:H22,"")&gt;0,"Pendiente",IF(OR(H20=2,H22=2),1,(H21/2)*I20/100))))</f>
        <v>Pendiente</v>
      </c>
      <c r="M20" s="338">
        <v>2</v>
      </c>
      <c r="N20" s="65" t="str">
        <f>IF(COUNTIF(H20,"-")&gt;0,"",IF(H20&gt;=1,"La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0" s="66"/>
    </row>
    <row r="21" spans="2:16" ht="201.95" customHeight="1">
      <c r="B21" s="352"/>
      <c r="C21" s="355"/>
      <c r="D21" s="339"/>
      <c r="E21" s="169" t="s">
        <v>312</v>
      </c>
      <c r="F21" s="133" t="s">
        <v>153</v>
      </c>
      <c r="G21" s="261" t="s">
        <v>81</v>
      </c>
      <c r="H21" s="67"/>
      <c r="I21" s="344"/>
      <c r="J21" s="489"/>
      <c r="K21" s="489"/>
      <c r="L21" s="394"/>
      <c r="M21" s="339"/>
      <c r="N21" s="69" t="str">
        <f>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70"/>
    </row>
    <row r="22" spans="2:16" ht="171" customHeight="1" thickBot="1">
      <c r="B22" s="352"/>
      <c r="C22" s="356"/>
      <c r="D22" s="340"/>
      <c r="E22" s="207" t="s">
        <v>313</v>
      </c>
      <c r="F22" s="205" t="s">
        <v>155</v>
      </c>
      <c r="G22" s="273" t="s">
        <v>101</v>
      </c>
      <c r="H22" s="71"/>
      <c r="I22" s="345"/>
      <c r="J22" s="490"/>
      <c r="K22" s="490"/>
      <c r="L22" s="395"/>
      <c r="M22" s="340"/>
      <c r="N22" s="73" t="str">
        <f>IF(COUNTIF(H22,"-")&gt;0,"",IF(H22&gt;=1,"La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2" s="74"/>
    </row>
    <row r="23" spans="2:16" ht="208.5" customHeight="1" thickBot="1">
      <c r="B23" s="455"/>
      <c r="C23" s="255">
        <v>4</v>
      </c>
      <c r="D23" s="68" t="s">
        <v>195</v>
      </c>
      <c r="E23" s="269" t="s">
        <v>314</v>
      </c>
      <c r="F23" s="68" t="s">
        <v>100</v>
      </c>
      <c r="G23" s="276" t="s">
        <v>81</v>
      </c>
      <c r="H23" s="84"/>
      <c r="I23" s="143">
        <v>10</v>
      </c>
      <c r="J23" s="289" t="str">
        <f>IF($F$10="No","No aplica",IF($F$10="-","Pendiente",IF(COUNTIF(H23,"")&gt;0,"Pendiente",SUM(H23)/2)))</f>
        <v>Pendiente</v>
      </c>
      <c r="K23" s="289" t="str">
        <f>IF($F$10="No","No aplica",IF($F$10="-","Pendiente",IF(COUNTIF(H23,"")&gt;0,"Pendiente",IF(J23&gt;=1,1,J23))))</f>
        <v>Pendiente</v>
      </c>
      <c r="L23" s="117" t="str">
        <f>IF($F$10="No","No aplica",IF($F$10="-","Pendiente",IF(COUNTIF(H23,"")&gt;0,"Pendiente",(K23*I23)/100)))</f>
        <v>Pendiente</v>
      </c>
      <c r="M23" s="68">
        <v>1</v>
      </c>
      <c r="N23" s="98" t="str">
        <f>IF(COUNTIF(H23,"-")&gt;0,"",IF(H23&gt;=1,"Debe realizarse una revisión de la solicitud de reembolso/presentación de operaciones y proyectos/declaración de operaciones y proyectos para retirar las operaciones/proyectos/gastos vinculados con la materialización de esta bandera.",""))</f>
        <v/>
      </c>
      <c r="O23" s="86"/>
    </row>
    <row r="24" spans="2:16" ht="177.75" customHeight="1" thickBot="1">
      <c r="B24" s="455"/>
      <c r="C24" s="161">
        <v>5</v>
      </c>
      <c r="D24" s="94" t="s">
        <v>315</v>
      </c>
      <c r="E24" s="164" t="s">
        <v>316</v>
      </c>
      <c r="F24" s="129" t="s">
        <v>104</v>
      </c>
      <c r="G24" s="254" t="s">
        <v>101</v>
      </c>
      <c r="H24" s="77"/>
      <c r="I24" s="147">
        <v>0</v>
      </c>
      <c r="J24" s="288" t="str">
        <f>IF($F$10="No","No aplica",IF($F$10="-","Pendiente",IF(COUNTIF(H24,"")&gt;0,"Pendiente",SUM(H24)/2)))</f>
        <v>Pendiente</v>
      </c>
      <c r="K24" s="288" t="str">
        <f>IF($F$10="No","No aplica",IF($F$10="-","Pendiente",IF(COUNTIF(H24,"")&gt;0,"Pendiente",IF(J24&gt;=1,1,J24))))</f>
        <v>Pendiente</v>
      </c>
      <c r="L24" s="119" t="str">
        <f>IF($F$10="No","No aplica",IF($F$10="-","Pendiente",IF(COUNTIF(H24,"")&gt;0,"Pendiente",IF(H24=2,H24/2,0))))</f>
        <v>Pendiente</v>
      </c>
      <c r="M24" s="94">
        <v>2</v>
      </c>
      <c r="N24" s="78" t="str">
        <f>IF(COUNTIF(H24,"-")&gt;0,"",IF(H24&gt;=1,"Debe realizarse una revisión de la solicitud de reembolso/presentación de operaciones y proyectos/declaración de operaciones y proyectos para retirar las operaciones/proyectos/gastos vinculados con la materialización de esta bandera.",""))</f>
        <v/>
      </c>
      <c r="O24" s="79"/>
    </row>
    <row r="25" spans="2:16" ht="150" customHeight="1">
      <c r="B25" s="455"/>
      <c r="C25" s="493">
        <v>6</v>
      </c>
      <c r="D25" s="338" t="s">
        <v>317</v>
      </c>
      <c r="E25" s="167" t="s">
        <v>318</v>
      </c>
      <c r="F25" s="132" t="s">
        <v>107</v>
      </c>
      <c r="G25" s="251" t="s">
        <v>81</v>
      </c>
      <c r="H25" s="63"/>
      <c r="I25" s="343">
        <v>15</v>
      </c>
      <c r="J25" s="488" t="str">
        <f>IF($F$10="No","No aplica",IF($F$10="-","Pendiente",IF(COUNTIF(H25:H26,"")&gt;0,"Pendiente",SUM(H25:H26)/4)))</f>
        <v>Pendiente</v>
      </c>
      <c r="K25" s="488" t="str">
        <f>IF($F$10="No","No aplica",IF($F$10="-","Pendiente",IF(COUNTIF(H25:H26,"")&gt;0,"Pendiente",IF(J25&gt;=1,1,J25))))</f>
        <v>Pendiente</v>
      </c>
      <c r="L25" s="463" t="str">
        <f>IF($F$10="No","No aplica",IF($F$10="-","Pendiente",IF(COUNTIF(H25:H26,"")&gt;0,"Pendiente",(K25*I25)/100)))</f>
        <v>Pendiente</v>
      </c>
      <c r="M25" s="363">
        <v>1</v>
      </c>
      <c r="N25" s="65" t="str">
        <f>IF(COUNTIF(H25,"-")&gt;0,"",IF(H25&gt;=1,"La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5" s="66"/>
    </row>
    <row r="26" spans="2:16" ht="184.5" customHeight="1" thickBot="1">
      <c r="B26" s="455"/>
      <c r="C26" s="494"/>
      <c r="D26" s="340"/>
      <c r="E26" s="172" t="s">
        <v>319</v>
      </c>
      <c r="F26" s="134" t="s">
        <v>109</v>
      </c>
      <c r="G26" s="259" t="s">
        <v>81</v>
      </c>
      <c r="H26" s="71"/>
      <c r="I26" s="369"/>
      <c r="J26" s="495"/>
      <c r="K26" s="495"/>
      <c r="L26" s="464"/>
      <c r="M26" s="337"/>
      <c r="N26" s="73" t="str">
        <f>IF(COUNTIF(H26,"-")&gt;0,"",IF(H26&gt;=1,"La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6" s="96"/>
    </row>
    <row r="27" spans="2:16" ht="184.5" customHeight="1">
      <c r="B27" s="352"/>
      <c r="C27" s="358">
        <v>7</v>
      </c>
      <c r="D27" s="338" t="s">
        <v>253</v>
      </c>
      <c r="E27" s="277" t="s">
        <v>320</v>
      </c>
      <c r="F27" s="140" t="s">
        <v>118</v>
      </c>
      <c r="G27" s="251" t="s">
        <v>81</v>
      </c>
      <c r="H27" s="63"/>
      <c r="I27" s="481">
        <v>20</v>
      </c>
      <c r="J27" s="478" t="str">
        <f>IF($F$10="No","No aplica",IF($F$10="-","Pendiente",IF(COUNTIF(H27:H29,"")&gt;0,"Pendiente",SUM(H27:H29)/6)))</f>
        <v>Pendiente</v>
      </c>
      <c r="K27" s="478" t="str">
        <f>IF($F$10="No","No aplica",IF($F$10="-","Pendiente",IF(COUNTIF(H27:H29,"")&gt;0,"Pendiente",IF(J27&gt;=1,1,J27))))</f>
        <v>Pendiente</v>
      </c>
      <c r="L27" s="483" t="str">
        <f>IF($F$10="No","No aplica",IF($F$10="-","Pendiente",IF(COUNTIF(H27:H29,"")&gt;0,"Pendiente",(K27*I27)/100)))</f>
        <v>Pendiente</v>
      </c>
      <c r="M27" s="363">
        <v>1</v>
      </c>
      <c r="N27" s="65"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7" s="97"/>
    </row>
    <row r="28" spans="2:16" ht="184.5" customHeight="1">
      <c r="B28" s="352"/>
      <c r="C28" s="355"/>
      <c r="D28" s="339"/>
      <c r="E28" s="290" t="s">
        <v>321</v>
      </c>
      <c r="F28" s="291" t="s">
        <v>244</v>
      </c>
      <c r="G28" s="261" t="s">
        <v>81</v>
      </c>
      <c r="H28" s="67"/>
      <c r="I28" s="482"/>
      <c r="J28" s="479"/>
      <c r="K28" s="479"/>
      <c r="L28" s="484"/>
      <c r="M28" s="336"/>
      <c r="N28" s="82" t="str">
        <f>IF(COUNTIF(H28,"-")&gt;0,"",IF(H28&gt;=1,"Debe realizarse una revisión de la solicitud de reembolso/presentación de operaciones y proyectos/declaración de operaciones y proyectos para retirar las operaciones/proyectos/gastos vinculados con la materialización de esta bandera.",""))</f>
        <v/>
      </c>
      <c r="O28" s="103"/>
    </row>
    <row r="29" spans="2:16" ht="184.5" customHeight="1" thickBot="1">
      <c r="B29" s="353"/>
      <c r="C29" s="356"/>
      <c r="D29" s="340"/>
      <c r="E29" s="172" t="s">
        <v>322</v>
      </c>
      <c r="F29" s="282" t="s">
        <v>246</v>
      </c>
      <c r="G29" s="270" t="s">
        <v>81</v>
      </c>
      <c r="H29" s="104"/>
      <c r="I29" s="348"/>
      <c r="J29" s="480"/>
      <c r="K29" s="480"/>
      <c r="L29" s="485"/>
      <c r="M29" s="337"/>
      <c r="N29" s="85" t="str">
        <f>IF(COUNTIF(H29,"-")&gt;0,"",IF(H29&gt;=1,"Debe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9" s="102"/>
    </row>
    <row r="30" spans="2:16" ht="21.75" thickBot="1">
      <c r="E30" s="396" t="s">
        <v>323</v>
      </c>
      <c r="F30" s="397"/>
      <c r="G30" s="397"/>
      <c r="H30" s="397"/>
      <c r="I30" s="397"/>
      <c r="J30" s="397"/>
      <c r="K30" s="398"/>
      <c r="L30" s="113" t="str">
        <f>IF($F$10="No","No aplica",IF($F$10="-","Pendiente",IF(COUNTIF(H16:H29,"")&gt;0,"Pendiente",IF(OR(H16=2,H20=2,H22=2,H24=2),1,IF(H16=2,IF(L16+SUM(L17:L29)&gt;=1,1,L16+SUM(L17:L29)),IF(H20=2,IF(L20+SUM(L16:L19)+SUM(L21:L29)&gt;=1,1,L20+SUM(L16:L19)+SUM(L21:L29)),IF(H22=2,IF(L22+SUM(L18:L21)+SUM(L23:L29)&gt;=1,1,L22+SUM(L18:L21)+SUM(L23:L29)),IF(H24=2,IF(L24+SUM(L18:L23)+SUM(L25:L29)&gt;=1,1,L24+SUM(L18:L23)+SUM(L25:L29)),SUM(L16:L29)))))))))</f>
        <v>Pendiente</v>
      </c>
      <c r="M30" s="150"/>
      <c r="N30" s="150" t="str">
        <f t="shared" ref="N30" si="0">IF(COUNTIF(H30,"-")&gt;0,"",IF(H30&gt;=1,"La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30" s="150"/>
      <c r="P30" s="151"/>
    </row>
    <row r="31" spans="2:16">
      <c r="D31" s="152"/>
      <c r="L31" s="457" t="str">
        <f>IF(E4="Beneficiario","",IF(AND(L30&gt;=25%,L30&lt;49.999%),"Deben intensificarse sus verificaciones de gestión/control de calidad en relación con las banderas rojas materializadas",""))</f>
        <v/>
      </c>
      <c r="M31" s="321"/>
      <c r="N31" s="321"/>
      <c r="O31" s="321"/>
      <c r="P31" s="321"/>
    </row>
    <row r="32" spans="2:16">
      <c r="D32" s="152"/>
      <c r="L32" s="322" t="str">
        <f>IF(OR(L30="Pendiente",L30="no aplica"),"",IF(OR(H16=2,H20=2,H22=2,H24=2),"No se puede continuar con la solicitud de reembolso o con la presentación de operaciones y proyectos hasta que el nivel de riesgo no esté por debajo de 50%",IF(COUNTIF(H16:H29,"-")&gt;0,"",IF(OR(L30&gt;=0.5),"No se puede seguir con la presentación de operaciones y proyectos hasta que su nivel de riesgo no esté por debajo del crítico",""))))</f>
        <v/>
      </c>
      <c r="M32" s="322"/>
      <c r="N32" s="322"/>
      <c r="O32" s="322"/>
      <c r="P32" s="322"/>
    </row>
    <row r="33" spans="5:12" s="152" customFormat="1">
      <c r="I33" s="180"/>
      <c r="L33" s="181"/>
    </row>
    <row r="34" spans="5:12" s="152" customFormat="1">
      <c r="L34" s="181"/>
    </row>
    <row r="35" spans="5:12" s="152" customFormat="1">
      <c r="L35" s="181"/>
    </row>
    <row r="36" spans="5:12" s="152" customFormat="1">
      <c r="L36" s="181"/>
    </row>
    <row r="37" spans="5:12" s="152" customFormat="1">
      <c r="L37" s="181"/>
    </row>
    <row r="38" spans="5:12" s="152" customFormat="1">
      <c r="L38" s="181"/>
    </row>
    <row r="39" spans="5:12" s="152" customFormat="1">
      <c r="L39" s="181"/>
    </row>
    <row r="40" spans="5:12" s="152" customFormat="1">
      <c r="L40" s="181"/>
    </row>
    <row r="41" spans="5:12" s="152" customFormat="1">
      <c r="E41" s="186"/>
      <c r="L41" s="181"/>
    </row>
    <row r="42" spans="5:12" s="152" customFormat="1">
      <c r="L42" s="181"/>
    </row>
    <row r="43" spans="5:12" s="152" customFormat="1">
      <c r="L43" s="181"/>
    </row>
    <row r="44" spans="5:12" s="152" customFormat="1">
      <c r="L44" s="181"/>
    </row>
    <row r="45" spans="5:12" s="152" customFormat="1">
      <c r="E45" s="186"/>
      <c r="L45" s="181"/>
    </row>
    <row r="46" spans="5:12" s="152" customFormat="1">
      <c r="L46" s="181"/>
    </row>
    <row r="47" spans="5:12" s="152" customFormat="1">
      <c r="L47" s="181"/>
    </row>
    <row r="48" spans="5:12" s="152" customFormat="1">
      <c r="L48" s="181"/>
    </row>
    <row r="49" spans="12:12" s="152" customFormat="1">
      <c r="L49" s="181"/>
    </row>
    <row r="50" spans="12:12" s="152" customFormat="1">
      <c r="L50" s="181"/>
    </row>
    <row r="51" spans="12:12" s="152" customFormat="1">
      <c r="L51" s="181"/>
    </row>
    <row r="52" spans="12:12" s="152" customFormat="1">
      <c r="L52" s="181"/>
    </row>
    <row r="53" spans="12:12" s="152" customFormat="1">
      <c r="L53" s="181"/>
    </row>
  </sheetData>
  <sheetProtection algorithmName="SHA-512" hashValue="k+Co4/sADBmEyj/rvomrtRcdFGDpkBOO/kSoCoxxiyZE/Q+6FKzJo8Lh30olutI7Xupd5KQ7qIaCRbuT9EpFuA==" saltValue="z8dzQHI0u9EFvUCwYK+1bA==" spinCount="100000" sheet="1" objects="1" scenarios="1"/>
  <mergeCells count="38">
    <mergeCell ref="L31:P31"/>
    <mergeCell ref="L32:P32"/>
    <mergeCell ref="B3:D3"/>
    <mergeCell ref="B4:D4"/>
    <mergeCell ref="B5:D5"/>
    <mergeCell ref="B10:D10"/>
    <mergeCell ref="C25:C26"/>
    <mergeCell ref="D25:D26"/>
    <mergeCell ref="E15:F15"/>
    <mergeCell ref="C20:C22"/>
    <mergeCell ref="L25:L26"/>
    <mergeCell ref="C15:D15"/>
    <mergeCell ref="E30:K30"/>
    <mergeCell ref="I25:I26"/>
    <mergeCell ref="J25:J26"/>
    <mergeCell ref="K25:K26"/>
    <mergeCell ref="K20:K22"/>
    <mergeCell ref="D20:D22"/>
    <mergeCell ref="C17:C19"/>
    <mergeCell ref="D17:D19"/>
    <mergeCell ref="I17:I19"/>
    <mergeCell ref="J17:J19"/>
    <mergeCell ref="M25:M26"/>
    <mergeCell ref="M27:M29"/>
    <mergeCell ref="B16:B29"/>
    <mergeCell ref="J27:J29"/>
    <mergeCell ref="I27:I29"/>
    <mergeCell ref="K27:K29"/>
    <mergeCell ref="L27:L29"/>
    <mergeCell ref="L20:L22"/>
    <mergeCell ref="L17:L19"/>
    <mergeCell ref="M17:M19"/>
    <mergeCell ref="M20:M22"/>
    <mergeCell ref="K17:K19"/>
    <mergeCell ref="C27:C29"/>
    <mergeCell ref="D27:D29"/>
    <mergeCell ref="I20:I22"/>
    <mergeCell ref="J20:J22"/>
  </mergeCells>
  <conditionalFormatting sqref="F10:F11">
    <cfRule type="cellIs" dxfId="16" priority="3" stopIfTrue="1" operator="equal">
      <formula>"-"</formula>
    </cfRule>
  </conditionalFormatting>
  <conditionalFormatting sqref="J16:L17 J20:L27">
    <cfRule type="expression" dxfId="15" priority="2">
      <formula>+$J16="pendiente"</formula>
    </cfRule>
    <cfRule type="cellIs" dxfId="14" priority="4" stopIfTrue="1" operator="between">
      <formula>0.5</formula>
      <formula>4</formula>
    </cfRule>
    <cfRule type="cellIs" dxfId="13" priority="5" stopIfTrue="1" operator="between">
      <formula>0.25</formula>
      <formula>0.49999</formula>
    </cfRule>
    <cfRule type="cellIs" dxfId="12" priority="6" stopIfTrue="1" operator="between">
      <formula>0.1</formula>
      <formula>0.249999</formula>
    </cfRule>
    <cfRule type="cellIs" dxfId="11" priority="7" stopIfTrue="1" operator="between">
      <formula>0</formula>
      <formula>0.099999</formula>
    </cfRule>
  </conditionalFormatting>
  <conditionalFormatting sqref="L30">
    <cfRule type="cellIs" dxfId="10" priority="1" stopIfTrue="1" operator="equal">
      <formula>"no aplica"</formula>
    </cfRule>
    <cfRule type="cellIs" dxfId="9" priority="8" stopIfTrue="1" operator="equal">
      <formula>"pendiente"</formula>
    </cfRule>
    <cfRule type="cellIs" dxfId="8" priority="9" stopIfTrue="1" operator="between">
      <formula>0.5</formula>
      <formula>1</formula>
    </cfRule>
    <cfRule type="cellIs" dxfId="7" priority="10" stopIfTrue="1" operator="between">
      <formula>0.25</formula>
      <formula>0.49999</formula>
    </cfRule>
    <cfRule type="cellIs" dxfId="6" priority="11" stopIfTrue="1" operator="between">
      <formula>0.1</formula>
      <formula>0.249999</formula>
    </cfRule>
    <cfRule type="cellIs" dxfId="5" priority="12" stopIfTrue="1" operator="between">
      <formula>0</formula>
      <formula>0.09999</formula>
    </cfRule>
  </conditionalFormatting>
  <dataValidations count="5">
    <dataValidation type="list" allowBlank="1" showInputMessage="1" showErrorMessage="1" sqref="E3" xr:uid="{470B09F0-AA38-469B-8AAE-88D3DDD0B481}">
      <formula1>"AUTORIDAD DE GESTIÓN, ORGANISMO INTERMEDIO, BENEFICIARIO"</formula1>
    </dataValidation>
    <dataValidation type="list" allowBlank="1" showInputMessage="1" showErrorMessage="1" sqref="F10:F11" xr:uid="{E825400A-0BF2-4BB4-AC27-D04B0EBA19D2}">
      <formula1>"-,Sí,No"</formula1>
    </dataValidation>
    <dataValidation type="list" allowBlank="1" showInputMessage="1" showErrorMessage="1" sqref="H24" xr:uid="{9A981359-BE4B-4A67-B4C7-8C2C758F8409}">
      <formula1>"-,0,2"</formula1>
    </dataValidation>
    <dataValidation type="list" allowBlank="1" showInputMessage="1" showErrorMessage="1" sqref="H16 H20 H22" xr:uid="{F81FFEF3-0A71-4B87-866F-019D8E2C53E4}">
      <formula1>"0,2"</formula1>
    </dataValidation>
    <dataValidation type="list" allowBlank="1" showInputMessage="1" showErrorMessage="1" sqref="H23 H25:H29 H21 H17:H19" xr:uid="{775E3181-08F5-488F-8F02-3B9FAF41BCA8}">
      <formula1>"0,1,2"</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E98F6-F029-4000-9EAE-B9944B12D0F1}">
  <dimension ref="B2:N63"/>
  <sheetViews>
    <sheetView showGridLines="0" topLeftCell="A21" zoomScale="90" zoomScaleNormal="90" workbookViewId="0">
      <selection activeCell="D65" sqref="D65"/>
    </sheetView>
  </sheetViews>
  <sheetFormatPr defaultColWidth="8.7109375" defaultRowHeight="15"/>
  <cols>
    <col min="1" max="1" width="8.7109375" style="293"/>
    <col min="2" max="2" width="19.7109375" style="293" customWidth="1"/>
    <col min="3" max="3" width="8.7109375" style="293"/>
    <col min="4" max="4" width="67.140625" style="293" customWidth="1"/>
    <col min="5" max="5" width="22.5703125" style="309" customWidth="1"/>
    <col min="6" max="16384" width="8.7109375" style="293"/>
  </cols>
  <sheetData>
    <row r="2" spans="2:7" ht="15.75" thickBot="1">
      <c r="B2" s="496" t="s">
        <v>324</v>
      </c>
      <c r="C2" s="496"/>
      <c r="D2" s="496"/>
      <c r="E2" s="496"/>
    </row>
    <row r="3" spans="2:7" ht="30.75" thickBot="1">
      <c r="B3" s="497" t="s">
        <v>325</v>
      </c>
      <c r="C3" s="498"/>
      <c r="D3" s="294" t="s">
        <v>326</v>
      </c>
      <c r="E3" s="295" t="s">
        <v>327</v>
      </c>
    </row>
    <row r="4" spans="2:7" ht="18.75">
      <c r="B4" s="499" t="s">
        <v>58</v>
      </c>
      <c r="C4" s="500"/>
      <c r="D4" s="296" t="s">
        <v>328</v>
      </c>
      <c r="E4" s="120" t="str">
        <f>IF(SUBVENCIONES!$F$10="No","No aplica",SUBVENCIONES!$L$15)</f>
        <v>Pendiente</v>
      </c>
    </row>
    <row r="5" spans="2:7" ht="18.75">
      <c r="B5" s="501"/>
      <c r="C5" s="502"/>
      <c r="D5" s="297" t="s">
        <v>329</v>
      </c>
      <c r="E5" s="120" t="str">
        <f>IF(SUBVENCIONES!$F$10="No","No aplica",SUBVENCIONES!$L$20)</f>
        <v>Pendiente</v>
      </c>
    </row>
    <row r="6" spans="2:7" ht="18.75">
      <c r="B6" s="501"/>
      <c r="C6" s="502"/>
      <c r="D6" s="297" t="s">
        <v>330</v>
      </c>
      <c r="E6" s="120" t="str">
        <f>IF(SUBVENCIONES!$F$10="No","No aplica",SUBVENCIONES!$L$22)</f>
        <v>Pendiente</v>
      </c>
    </row>
    <row r="7" spans="2:7" ht="18.75">
      <c r="B7" s="501"/>
      <c r="C7" s="502"/>
      <c r="D7" s="297" t="s">
        <v>331</v>
      </c>
      <c r="E7" s="120" t="str">
        <f>IF(SUBVENCIONES!$F$10="No","No aplica",SUBVENCIONES!$L$23)</f>
        <v>Pendiente</v>
      </c>
    </row>
    <row r="8" spans="2:7" ht="18.75">
      <c r="B8" s="501"/>
      <c r="C8" s="502"/>
      <c r="D8" s="297" t="s">
        <v>332</v>
      </c>
      <c r="E8" s="120" t="str">
        <f>IF(SUBVENCIONES!$F$10="No","No aplica",SUBVENCIONES!$L$24)</f>
        <v>Pendiente</v>
      </c>
    </row>
    <row r="9" spans="2:7" ht="18.75">
      <c r="B9" s="501"/>
      <c r="C9" s="502"/>
      <c r="D9" s="297" t="s">
        <v>333</v>
      </c>
      <c r="E9" s="120" t="str">
        <f>IF(SUBVENCIONES!$F$10="No","No aplica",SUBVENCIONES!$L$25)</f>
        <v>Pendiente</v>
      </c>
    </row>
    <row r="10" spans="2:7" ht="18.75">
      <c r="B10" s="501"/>
      <c r="C10" s="502"/>
      <c r="D10" s="297" t="s">
        <v>334</v>
      </c>
      <c r="E10" s="120" t="str">
        <f>IF(SUBVENCIONES!$F$10="No","No aplica",SUBVENCIONES!$L$30)</f>
        <v>Pendiente</v>
      </c>
    </row>
    <row r="11" spans="2:7" ht="19.5" thickBot="1">
      <c r="B11" s="503"/>
      <c r="C11" s="504"/>
      <c r="D11" s="298" t="s">
        <v>335</v>
      </c>
      <c r="E11" s="121" t="str">
        <f>IF(SUBVENCIONES!$F$10="No","No aplica",SUBVENCIONES!$L$31)</f>
        <v>Pendiente</v>
      </c>
      <c r="G11" s="299"/>
    </row>
    <row r="12" spans="2:7" ht="19.5" thickBot="1">
      <c r="B12" s="300"/>
      <c r="C12" s="300"/>
      <c r="D12" s="301" t="s">
        <v>336</v>
      </c>
      <c r="E12" s="121" t="str">
        <f>IF(SUBVENCIONES!$F$10="No","No aplica",SUBVENCIONES!$L$34)</f>
        <v>Pendiente</v>
      </c>
    </row>
    <row r="13" spans="2:7" ht="30">
      <c r="B13" s="499" t="s">
        <v>127</v>
      </c>
      <c r="C13" s="500"/>
      <c r="D13" s="302" t="s">
        <v>337</v>
      </c>
      <c r="E13" s="120" t="str">
        <f>IF(CONTRATACIÓN!$F$10="No","No aplica",CONTRATACIÓN!$L$15)</f>
        <v>Pendiente</v>
      </c>
    </row>
    <row r="14" spans="2:7" ht="18.75">
      <c r="B14" s="501"/>
      <c r="C14" s="502"/>
      <c r="D14" s="303" t="s">
        <v>338</v>
      </c>
      <c r="E14" s="120" t="str">
        <f>IF(CONTRATACIÓN!$F$10="No","No aplica",CONTRATACIÓN!$L$23)</f>
        <v>Pendiente</v>
      </c>
    </row>
    <row r="15" spans="2:7" ht="18.75">
      <c r="B15" s="501"/>
      <c r="C15" s="502"/>
      <c r="D15" s="303" t="s">
        <v>339</v>
      </c>
      <c r="E15" s="120" t="str">
        <f>IF(CONTRATACIÓN!$F$10="No","No aplica",CONTRATACIÓN!$L$28)</f>
        <v>Pendiente</v>
      </c>
    </row>
    <row r="16" spans="2:7" ht="30">
      <c r="B16" s="501"/>
      <c r="C16" s="502"/>
      <c r="D16" s="303" t="s">
        <v>340</v>
      </c>
      <c r="E16" s="120" t="str">
        <f>IF(CONTRATACIÓN!$F$10="No","No aplica",CONTRATACIÓN!$L$38)</f>
        <v>Pendiente</v>
      </c>
    </row>
    <row r="17" spans="2:7" ht="18.75">
      <c r="B17" s="501"/>
      <c r="C17" s="502"/>
      <c r="D17" s="303" t="s">
        <v>341</v>
      </c>
      <c r="E17" s="120" t="str">
        <f>IF(CONTRATACIÓN!$F$10="No","No aplica",CONTRATACIÓN!$L$44)</f>
        <v>Pendiente</v>
      </c>
    </row>
    <row r="18" spans="2:7" ht="30">
      <c r="B18" s="501"/>
      <c r="C18" s="502"/>
      <c r="D18" s="303" t="s">
        <v>342</v>
      </c>
      <c r="E18" s="120" t="str">
        <f>IF(CONTRATACIÓN!$F$10="No","No aplica",CONTRATACIÓN!$L$48)</f>
        <v>Pendiente</v>
      </c>
    </row>
    <row r="19" spans="2:7" ht="30">
      <c r="B19" s="501"/>
      <c r="C19" s="502"/>
      <c r="D19" s="303" t="s">
        <v>343</v>
      </c>
      <c r="E19" s="120" t="str">
        <f>IF(CONTRATACIÓN!$F$10="No","No aplica",CONTRATACIÓN!$L$52)</f>
        <v>Pendiente</v>
      </c>
    </row>
    <row r="20" spans="2:7" ht="19.5" thickBot="1">
      <c r="B20" s="503"/>
      <c r="C20" s="504"/>
      <c r="D20" s="304" t="s">
        <v>335</v>
      </c>
      <c r="E20" s="120" t="str">
        <f>IF(CONTRATACIÓN!$F$10="No","No aplica",CONTRATACIÓN!$L$53)</f>
        <v>Pendiente</v>
      </c>
      <c r="G20" s="299"/>
    </row>
    <row r="21" spans="2:7" ht="19.5" thickBot="1">
      <c r="B21" s="292"/>
      <c r="C21" s="292"/>
      <c r="D21" s="301" t="s">
        <v>200</v>
      </c>
      <c r="E21" s="122" t="str">
        <f>IF(CONTRATACIÓN!$F$10="No","No aplica",CONTRATACIÓN!$L$56)</f>
        <v>Pendiente</v>
      </c>
    </row>
    <row r="22" spans="2:7" ht="18.75" customHeight="1">
      <c r="B22" s="505" t="s">
        <v>344</v>
      </c>
      <c r="C22" s="510" t="s">
        <v>345</v>
      </c>
      <c r="D22" s="305" t="s">
        <v>346</v>
      </c>
      <c r="E22" s="120" t="str">
        <f>IF('MEDIOS PROPIOS'!$F$10="No","No aplica",'MEDIOS PROPIOS'!$L$15)</f>
        <v>Pendiente</v>
      </c>
    </row>
    <row r="23" spans="2:7" ht="18.75">
      <c r="B23" s="506"/>
      <c r="C23" s="511"/>
      <c r="D23" s="305" t="s">
        <v>347</v>
      </c>
      <c r="E23" s="120" t="str">
        <f>IF('MEDIOS PROPIOS'!$F$10="No","No aplica",'MEDIOS PROPIOS'!$L$19)</f>
        <v>Pendiente</v>
      </c>
    </row>
    <row r="24" spans="2:7" ht="18.75">
      <c r="B24" s="506"/>
      <c r="C24" s="511"/>
      <c r="D24" s="303" t="s">
        <v>348</v>
      </c>
      <c r="E24" s="120" t="str">
        <f>IF('MEDIOS PROPIOS'!$F$10="No","No aplica",'MEDIOS PROPIOS'!$L$22)</f>
        <v>Pendiente</v>
      </c>
    </row>
    <row r="25" spans="2:7" ht="30">
      <c r="B25" s="506"/>
      <c r="C25" s="511"/>
      <c r="D25" s="303" t="s">
        <v>349</v>
      </c>
      <c r="E25" s="120" t="str">
        <f>IF('MEDIOS PROPIOS'!$F$10="No","No aplica",'MEDIOS PROPIOS'!$L$24)</f>
        <v>Pendiente</v>
      </c>
    </row>
    <row r="26" spans="2:7" ht="19.5" thickBot="1">
      <c r="B26" s="506"/>
      <c r="C26" s="511"/>
      <c r="D26" s="303" t="s">
        <v>350</v>
      </c>
      <c r="E26" s="120" t="str">
        <f>IF('MEDIOS PROPIOS'!$F$10="No","No aplica",'MEDIOS PROPIOS'!$L$25)</f>
        <v>Pendiente</v>
      </c>
      <c r="G26" s="299"/>
    </row>
    <row r="27" spans="2:7" ht="19.5" thickBot="1">
      <c r="B27" s="506"/>
      <c r="C27" s="512"/>
      <c r="D27" s="301" t="s">
        <v>221</v>
      </c>
      <c r="E27" s="122" t="str">
        <f>IF('MEDIOS PROPIOS'!$F$10="No","No aplica",'MEDIOS PROPIOS'!$L$28)</f>
        <v>Pendiente</v>
      </c>
    </row>
    <row r="28" spans="2:7" ht="18.75" customHeight="1">
      <c r="B28" s="506"/>
      <c r="C28" s="510" t="s">
        <v>351</v>
      </c>
      <c r="D28" s="303" t="s">
        <v>352</v>
      </c>
      <c r="E28" s="120" t="str">
        <f>IF('ENCARGO A MEDIO PROPIO'!$F$10="No","No aplica",'ENCARGO A MEDIO PROPIO'!$L$15)</f>
        <v>Pendiente</v>
      </c>
    </row>
    <row r="29" spans="2:7" ht="30">
      <c r="B29" s="506"/>
      <c r="C29" s="511"/>
      <c r="D29" s="303" t="s">
        <v>353</v>
      </c>
      <c r="E29" s="120" t="str">
        <f>IF('ENCARGO A MEDIO PROPIO'!$F$10="No","No aplica",'ENCARGO A MEDIO PROPIO'!$L$17)</f>
        <v>Pendiente</v>
      </c>
    </row>
    <row r="30" spans="2:7" ht="29.1" customHeight="1">
      <c r="B30" s="506"/>
      <c r="C30" s="511"/>
      <c r="D30" s="303" t="s">
        <v>354</v>
      </c>
      <c r="E30" s="120" t="str">
        <f>IF('ENCARGO A MEDIO PROPIO'!$F$10="No","No aplica",'ENCARGO A MEDIO PROPIO'!$L$18)</f>
        <v>Pendiente</v>
      </c>
    </row>
    <row r="31" spans="2:7" ht="18.75">
      <c r="B31" s="506"/>
      <c r="C31" s="511"/>
      <c r="D31" s="303" t="s">
        <v>355</v>
      </c>
      <c r="E31" s="120" t="str">
        <f>IF('ENCARGO A MEDIO PROPIO'!$F$10="No","No aplica",'ENCARGO A MEDIO PROPIO'!$L$19)</f>
        <v>Pendiente</v>
      </c>
    </row>
    <row r="32" spans="2:7" ht="30">
      <c r="B32" s="506"/>
      <c r="C32" s="511"/>
      <c r="D32" s="303" t="s">
        <v>356</v>
      </c>
      <c r="E32" s="120" t="str">
        <f>IF('ENCARGO A MEDIO PROPIO'!$F$10="No","No aplica",'ENCARGO A MEDIO PROPIO'!$L$21)</f>
        <v>Pendiente</v>
      </c>
    </row>
    <row r="33" spans="2:14" ht="30">
      <c r="B33" s="506"/>
      <c r="C33" s="511"/>
      <c r="D33" s="303" t="s">
        <v>357</v>
      </c>
      <c r="E33" s="120" t="str">
        <f>IF('ENCARGO A MEDIO PROPIO'!$F$10="No","No aplica",'ENCARGO A MEDIO PROPIO'!$L$23)</f>
        <v>Pendiente</v>
      </c>
    </row>
    <row r="34" spans="2:14" ht="29.45" customHeight="1">
      <c r="B34" s="506"/>
      <c r="C34" s="511"/>
      <c r="D34" s="303" t="s">
        <v>358</v>
      </c>
      <c r="E34" s="120" t="str">
        <f>IF('ENCARGO A MEDIO PROPIO'!$F$10="No","No aplica",'ENCARGO A MEDIO PROPIO'!$L$25)</f>
        <v>Pendiente</v>
      </c>
    </row>
    <row r="35" spans="2:14" ht="14.45" customHeight="1">
      <c r="B35" s="506"/>
      <c r="C35" s="511"/>
      <c r="D35" s="303" t="s">
        <v>359</v>
      </c>
      <c r="E35" s="120" t="str">
        <f>IF('ENCARGO A MEDIO PROPIO'!$F$10="No","No aplica",'ENCARGO A MEDIO PROPIO'!$L$28)</f>
        <v>Pendiente</v>
      </c>
    </row>
    <row r="36" spans="2:14" ht="19.5" thickBot="1">
      <c r="B36" s="506"/>
      <c r="C36" s="511"/>
      <c r="D36" s="303" t="s">
        <v>360</v>
      </c>
      <c r="E36" s="120" t="str">
        <f>IF('ENCARGO A MEDIO PROPIO'!$F$10="No","No aplica",'ENCARGO A MEDIO PROPIO'!$L$32)</f>
        <v>Pendiente</v>
      </c>
      <c r="G36" s="299"/>
    </row>
    <row r="37" spans="2:14" ht="19.5" thickBot="1">
      <c r="B37" s="506"/>
      <c r="C37" s="512"/>
      <c r="D37" s="301" t="s">
        <v>361</v>
      </c>
      <c r="E37" s="122" t="str">
        <f>IF('ENCARGO A MEDIO PROPIO'!$F$10="No","No aplica",'ENCARGO A MEDIO PROPIO'!$L$35)</f>
        <v>Pendiente</v>
      </c>
    </row>
    <row r="38" spans="2:14" ht="30" customHeight="1">
      <c r="B38" s="506"/>
      <c r="C38" s="510" t="s">
        <v>362</v>
      </c>
      <c r="D38" s="302" t="s">
        <v>363</v>
      </c>
      <c r="E38" s="120" t="str">
        <f>IF('ENCOMIENDA DE GESTIÓN'!$F$10="No","No aplica",'ENCOMIENDA DE GESTIÓN'!$L$16)</f>
        <v>Pendiente</v>
      </c>
      <c r="N38" s="293" t="s">
        <v>364</v>
      </c>
    </row>
    <row r="39" spans="2:14" ht="30">
      <c r="B39" s="506"/>
      <c r="C39" s="511"/>
      <c r="D39" s="303" t="s">
        <v>365</v>
      </c>
      <c r="E39" s="120" t="str">
        <f>IF('ENCOMIENDA DE GESTIÓN'!$F$10="No","No aplica",'ENCOMIENDA DE GESTIÓN'!$L$18)</f>
        <v>Pendiente</v>
      </c>
    </row>
    <row r="40" spans="2:14" ht="30">
      <c r="B40" s="506"/>
      <c r="C40" s="511"/>
      <c r="D40" s="303" t="s">
        <v>366</v>
      </c>
      <c r="E40" s="120" t="str">
        <f>IF('ENCOMIENDA DE GESTIÓN'!$F$10="No","No aplica",'ENCOMIENDA DE GESTIÓN'!$L$19)</f>
        <v>Pendiente</v>
      </c>
    </row>
    <row r="41" spans="2:14" ht="30">
      <c r="B41" s="506"/>
      <c r="C41" s="511"/>
      <c r="D41" s="303" t="s">
        <v>367</v>
      </c>
      <c r="E41" s="120" t="str">
        <f>IF('ENCOMIENDA DE GESTIÓN'!$F$10="No","No aplica",'ENCOMIENDA DE GESTIÓN'!$L$20)</f>
        <v>Pendiente</v>
      </c>
      <c r="G41" s="299"/>
    </row>
    <row r="42" spans="2:14" ht="30">
      <c r="B42" s="506"/>
      <c r="C42" s="511"/>
      <c r="D42" s="303" t="s">
        <v>368</v>
      </c>
      <c r="E42" s="120" t="str">
        <f>IF('ENCOMIENDA DE GESTIÓN'!$F$10="No","No aplica",'ENCOMIENDA DE GESTIÓN'!$L$22)</f>
        <v>Pendiente</v>
      </c>
      <c r="G42" s="299"/>
    </row>
    <row r="43" spans="2:14" ht="30">
      <c r="B43" s="506"/>
      <c r="C43" s="511"/>
      <c r="D43" s="303" t="s">
        <v>369</v>
      </c>
      <c r="E43" s="120" t="str">
        <f>IF('ENCOMIENDA DE GESTIÓN'!$F$10="No","No aplica",'ENCOMIENDA DE GESTIÓN'!$L$24)</f>
        <v>Pendiente</v>
      </c>
      <c r="G43" s="299"/>
    </row>
    <row r="44" spans="2:14" ht="19.5" thickBot="1">
      <c r="B44" s="506"/>
      <c r="C44" s="511"/>
      <c r="D44" s="303" t="s">
        <v>370</v>
      </c>
      <c r="E44" s="120" t="str">
        <f>IF('ENCOMIENDA DE GESTIÓN'!$F$10="No","No aplica",'ENCOMIENDA DE GESTIÓN'!$L$27)</f>
        <v>Pendiente</v>
      </c>
      <c r="G44" s="299"/>
    </row>
    <row r="45" spans="2:14" ht="19.5" thickBot="1">
      <c r="B45" s="506"/>
      <c r="C45" s="512"/>
      <c r="D45" s="301" t="s">
        <v>371</v>
      </c>
      <c r="E45" s="122" t="str">
        <f>IF('ENCOMIENDA DE GESTIÓN'!$F$10="No","No aplica",'ENCOMIENDA DE GESTIÓN'!$L$30)</f>
        <v>Pendiente</v>
      </c>
    </row>
    <row r="46" spans="2:14" ht="30" customHeight="1">
      <c r="B46" s="506"/>
      <c r="C46" s="510" t="s">
        <v>283</v>
      </c>
      <c r="D46" s="302" t="s">
        <v>372</v>
      </c>
      <c r="E46" s="120" t="str">
        <f>IF(CONVENIOS!$L$10="No","No aplica",CONVENIOS!$L$16)</f>
        <v>Pendiente</v>
      </c>
    </row>
    <row r="47" spans="2:14" ht="18.75">
      <c r="B47" s="506"/>
      <c r="C47" s="511"/>
      <c r="D47" s="305" t="s">
        <v>373</v>
      </c>
      <c r="E47" s="120" t="str">
        <f>IF(CONVENIOS!$L$10="No","No aplica",CONVENIOS!$L$18)</f>
        <v>Pendiente</v>
      </c>
    </row>
    <row r="48" spans="2:14" ht="18.75">
      <c r="B48" s="506"/>
      <c r="C48" s="511"/>
      <c r="D48" s="305" t="s">
        <v>374</v>
      </c>
      <c r="E48" s="120" t="str">
        <f>IF(CONVENIOS!$L$10="No","No aplica",CONVENIOS!$L$20)</f>
        <v>Pendiente</v>
      </c>
    </row>
    <row r="49" spans="2:7" ht="30">
      <c r="B49" s="506"/>
      <c r="C49" s="511"/>
      <c r="D49" s="303" t="s">
        <v>375</v>
      </c>
      <c r="E49" s="120" t="str">
        <f>IF(CONVENIOS!$L$10="No","No aplica",CONVENIOS!$L$22)</f>
        <v>Pendiente</v>
      </c>
    </row>
    <row r="50" spans="2:7" ht="30">
      <c r="B50" s="506"/>
      <c r="C50" s="511"/>
      <c r="D50" s="303" t="s">
        <v>376</v>
      </c>
      <c r="E50" s="123" t="str">
        <f>IF(CONVENIOS!$L$10="No","No aplica",CONVENIOS!$L$23)</f>
        <v>Pendiente</v>
      </c>
      <c r="G50" s="299"/>
    </row>
    <row r="51" spans="2:7" ht="19.5" thickBot="1">
      <c r="B51" s="506"/>
      <c r="C51" s="511"/>
      <c r="D51" s="304" t="s">
        <v>377</v>
      </c>
      <c r="E51" s="120" t="str">
        <f>IF(CONVENIOS!$L$10="No","No aplica",CONVENIOS!$L$24)</f>
        <v>Pendiente</v>
      </c>
      <c r="G51" s="299"/>
    </row>
    <row r="52" spans="2:7" ht="19.5" thickBot="1">
      <c r="B52" s="506"/>
      <c r="C52" s="512"/>
      <c r="D52" s="301" t="s">
        <v>301</v>
      </c>
      <c r="E52" s="122" t="str">
        <f>IF(CONVENIOS!$L$10="No","No aplica",CONVENIOS!$L$27)</f>
        <v>Pendiente</v>
      </c>
    </row>
    <row r="53" spans="2:7" ht="27" customHeight="1">
      <c r="B53" s="506"/>
      <c r="C53" s="508" t="s">
        <v>378</v>
      </c>
      <c r="D53" s="306" t="s">
        <v>379</v>
      </c>
      <c r="E53" s="120" t="str">
        <f>IF(CONCIERTOS!$L$10="No","No aplica",CONCIERTOS!$L$16)</f>
        <v>Pendiente</v>
      </c>
    </row>
    <row r="54" spans="2:7" ht="30">
      <c r="B54" s="506"/>
      <c r="C54" s="508"/>
      <c r="D54" s="306" t="s">
        <v>380</v>
      </c>
      <c r="E54" s="120" t="str">
        <f>IF(CONCIERTOS!$L$10="No","No aplica",CONCIERTOS!$L$17)</f>
        <v>Pendiente</v>
      </c>
    </row>
    <row r="55" spans="2:7" ht="30">
      <c r="B55" s="506"/>
      <c r="C55" s="508"/>
      <c r="D55" s="306" t="s">
        <v>381</v>
      </c>
      <c r="E55" s="120" t="str">
        <f>IF(CONCIERTOS!$L$10="No","No aplica",CONCIERTOS!$L$20)</f>
        <v>Pendiente</v>
      </c>
    </row>
    <row r="56" spans="2:7" ht="30">
      <c r="B56" s="506"/>
      <c r="C56" s="508"/>
      <c r="D56" s="306" t="s">
        <v>382</v>
      </c>
      <c r="E56" s="120" t="str">
        <f>IF(CONCIERTOS!$L$10="No","No aplica",CONCIERTOS!$L$23)</f>
        <v>Pendiente</v>
      </c>
    </row>
    <row r="57" spans="2:7" ht="18.75">
      <c r="B57" s="506"/>
      <c r="C57" s="508"/>
      <c r="D57" s="306" t="s">
        <v>383</v>
      </c>
      <c r="E57" s="120" t="str">
        <f>IF(CONCIERTOS!$L$10="No","No aplica",CONCIERTOS!$L$24)</f>
        <v>Pendiente</v>
      </c>
    </row>
    <row r="58" spans="2:7" ht="18.75">
      <c r="B58" s="506"/>
      <c r="C58" s="508"/>
      <c r="D58" s="306" t="s">
        <v>384</v>
      </c>
      <c r="E58" s="120" t="str">
        <f>IF(CONCIERTOS!$L$10="No","No aplica",CONCIERTOS!$L$25)</f>
        <v>Pendiente</v>
      </c>
    </row>
    <row r="59" spans="2:7" ht="19.5" thickBot="1">
      <c r="B59" s="507"/>
      <c r="C59" s="509"/>
      <c r="D59" s="307" t="s">
        <v>370</v>
      </c>
      <c r="E59" s="120" t="str">
        <f>IF(CONCIERTOS!$L$10="No","No aplica",CONCIERTOS!$L$27)</f>
        <v>Pendiente</v>
      </c>
      <c r="G59" s="299"/>
    </row>
    <row r="60" spans="2:7" ht="19.5" thickBot="1">
      <c r="C60" s="308"/>
      <c r="D60" s="301" t="s">
        <v>323</v>
      </c>
      <c r="E60" s="122" t="str">
        <f>IF(CONCIERTOS!$L$10="No","No aplica",CONCIERTOS!$L$30)</f>
        <v>Pendiente</v>
      </c>
    </row>
    <row r="61" spans="2:7" ht="14.45" customHeight="1">
      <c r="E61" s="293"/>
    </row>
    <row r="62" spans="2:7" ht="15" customHeight="1">
      <c r="E62" s="293"/>
    </row>
    <row r="63" spans="2:7">
      <c r="E63" s="293"/>
    </row>
  </sheetData>
  <sheetProtection algorithmName="SHA-512" hashValue="2HaVnXyKuETW9h0dt+gYvU4EidxtWXRpLqUmupG/zdqAf2wCXC/B03MKduwMp0MQ3Oj3gUszs/xRfSqvcfa2MQ==" saltValue="THsUtD1i8NOGYCO6rBhGDA==" spinCount="100000" sheet="1" objects="1" scenarios="1"/>
  <mergeCells count="10">
    <mergeCell ref="B2:E2"/>
    <mergeCell ref="B3:C3"/>
    <mergeCell ref="B4:C11"/>
    <mergeCell ref="B13:C20"/>
    <mergeCell ref="B22:B59"/>
    <mergeCell ref="C53:C59"/>
    <mergeCell ref="C22:C27"/>
    <mergeCell ref="C28:C37"/>
    <mergeCell ref="C38:C45"/>
    <mergeCell ref="C46:C52"/>
  </mergeCells>
  <conditionalFormatting sqref="E4:E60">
    <cfRule type="containsText" dxfId="4" priority="2" operator="containsText" text="pendiente">
      <formula>NOT(ISERROR(SEARCH("pendiente",E4)))</formula>
    </cfRule>
    <cfRule type="cellIs" dxfId="3" priority="7" operator="between">
      <formula>0</formula>
      <formula>0.09999</formula>
    </cfRule>
    <cfRule type="cellIs" dxfId="2" priority="8" operator="between">
      <formula>0.1</formula>
      <formula>0.2499999999</formula>
    </cfRule>
    <cfRule type="cellIs" dxfId="1" priority="9" operator="between">
      <formula>0.25</formula>
      <formula>0.49999999</formula>
    </cfRule>
    <cfRule type="cellIs" dxfId="0" priority="10" operator="between">
      <formula>0.5</formula>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gen xmlns="531111d0-8149-487a-9946-d5e2832d14d5" xsi:nil="true"/>
    <Fechayhora xmlns="531111d0-8149-487a-9946-d5e2832d14d5" xsi:nil="true"/>
    <link xmlns="531111d0-8149-487a-9946-d5e2832d14d5">
      <Url xsi:nil="true"/>
      <Description xsi:nil="true"/>
    </link>
    <TaxCatchAll xmlns="c8236a69-1d58-4f51-9618-bb3b00170b26" xsi:nil="true"/>
    <prueba xmlns="531111d0-8149-487a-9946-d5e2832d14d5" xsi:nil="true"/>
    <lcf76f155ced4ddcb4097134ff3c332f xmlns="531111d0-8149-487a-9946-d5e2832d14d5">
      <Terms xmlns="http://schemas.microsoft.com/office/infopath/2007/PartnerControls"/>
    </lcf76f155ced4ddcb4097134ff3c332f>
    <_Flow_SignoffStatus xmlns="531111d0-8149-487a-9946-d5e2832d14d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F11E82ED0B4DD4B8B4FF663F6BBDAFC" ma:contentTypeVersion="26" ma:contentTypeDescription="Crear nuevo documento." ma:contentTypeScope="" ma:versionID="0eab12ef67ccb368b13c34faf23c2c6e">
  <xsd:schema xmlns:xsd="http://www.w3.org/2001/XMLSchema" xmlns:xs="http://www.w3.org/2001/XMLSchema" xmlns:p="http://schemas.microsoft.com/office/2006/metadata/properties" xmlns:ns2="531111d0-8149-487a-9946-d5e2832d14d5" xmlns:ns3="c8236a69-1d58-4f51-9618-bb3b00170b26" targetNamespace="http://schemas.microsoft.com/office/2006/metadata/properties" ma:root="true" ma:fieldsID="6f6c94854f2a56bba8f370af8aa3ff02" ns2:_="" ns3:_="">
    <xsd:import namespace="531111d0-8149-487a-9946-d5e2832d14d5"/>
    <xsd:import namespace="c8236a69-1d58-4f51-9618-bb3b00170b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prueba" minOccurs="0"/>
                <xsd:element ref="ns2:imagen" minOccurs="0"/>
                <xsd:element ref="ns2:Fechayhora" minOccurs="0"/>
                <xsd:element ref="ns2:link"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1111d0-8149-487a-9946-d5e2832d1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prueba" ma:index="21" nillable="true" ma:displayName="prueba" ma:format="DateTime" ma:internalName="prueba">
      <xsd:simpleType>
        <xsd:restriction base="dms:DateTime"/>
      </xsd:simpleType>
    </xsd:element>
    <xsd:element name="imagen" ma:index="22" nillable="true" ma:displayName="imagen" ma:internalName="imagen">
      <xsd:simpleType>
        <xsd:restriction base="dms:Unknown"/>
      </xsd:simpleType>
    </xsd:element>
    <xsd:element name="Fechayhora" ma:index="23" nillable="true" ma:displayName="Fecha y hora" ma:format="DateTime" ma:internalName="Fechayhora">
      <xsd:simpleType>
        <xsd:restriction base="dms:DateTime"/>
      </xsd:simpleType>
    </xsd:element>
    <xsd:element name="link" ma:index="2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26" nillable="true" ma:taxonomy="true" ma:internalName="lcf76f155ced4ddcb4097134ff3c332f" ma:taxonomyFieldName="MediaServiceImageTags" ma:displayName="Etiquetas de imagen" ma:readOnly="false" ma:fieldId="{5cf76f15-5ced-4ddc-b409-7134ff3c332f}" ma:taxonomyMulti="true" ma:sspId="db4f335f-4aac-4393-8d60-b82646c97e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_Flow_SignoffStatus" ma:index="30" nillable="true" ma:displayName="Estado de aprobación" ma:internalName="Estado_x0020_de_x0020_aprobaci_x00f3_n">
      <xsd:simpleType>
        <xsd:restriction base="dms:Text"/>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236a69-1d58-4f51-9618-bb3b00170b2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7" nillable="true" ma:displayName="Taxonomy Catch All Column" ma:hidden="true" ma:list="{d2d0a11c-9eb1-472a-83a0-c9256fd7fca1}" ma:internalName="TaxCatchAll" ma:showField="CatchAllData" ma:web="c8236a69-1d58-4f51-9618-bb3b00170b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8D799-99AF-407B-AEE5-3E326C4E4F79}"/>
</file>

<file path=customXml/itemProps2.xml><?xml version="1.0" encoding="utf-8"?>
<ds:datastoreItem xmlns:ds="http://schemas.openxmlformats.org/officeDocument/2006/customXml" ds:itemID="{2B597F6B-F095-42A6-9FB6-072CBB74840C}"/>
</file>

<file path=customXml/itemProps3.xml><?xml version="1.0" encoding="utf-8"?>
<ds:datastoreItem xmlns:ds="http://schemas.openxmlformats.org/officeDocument/2006/customXml" ds:itemID="{458C6669-21D6-4860-ADB7-F4C824A430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DURAN VALLE, INES</dc:creator>
  <cp:keywords/>
  <dc:description/>
  <cp:lastModifiedBy/>
  <cp:revision/>
  <dcterms:created xsi:type="dcterms:W3CDTF">2024-11-19T12:41:28Z</dcterms:created>
  <dcterms:modified xsi:type="dcterms:W3CDTF">2026-02-06T08:42:58Z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0x010100CF11E82ED0B4DD4B8B4FF663F6BBDAFC</vt:lpwstr>
  </property>
  <property fmtid="{D5CDD505-2E9C-101B-9397-08002B2CF9AE}" pid="3" name="MediaServiceImageTags">
    <vt:lpwstr/>
  </property>
</Properties>
</file>